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uasandinascl-my.sharepoint.com/personal/vmartinez_aguasandinas_cl/Documents/Escritorio/Doc. Personales/Fundacion Pleyades/2025/"/>
    </mc:Choice>
  </mc:AlternateContent>
  <xr:revisionPtr revIDLastSave="347" documentId="8_{D9209308-4E8F-43B4-94C4-D69A10A2E6D4}" xr6:coauthVersionLast="47" xr6:coauthVersionMax="47" xr10:uidLastSave="{2E482E13-9F73-4E07-9670-C8D8067F6E5A}"/>
  <bookViews>
    <workbookView xWindow="-110" yWindow="-110" windowWidth="19420" windowHeight="10300" xr2:uid="{7D95E344-B975-BE40-A331-F3596E3AE822}"/>
  </bookViews>
  <sheets>
    <sheet name="Bce Tributario" sheetId="1" r:id="rId1"/>
    <sheet name="Clasificado" sheetId="3" r:id="rId2"/>
    <sheet name="EEFF" sheetId="4" r:id="rId3"/>
    <sheet name="EFE" sheetId="6" r:id="rId4"/>
    <sheet name="EERR" sheetId="5" r:id="rId5"/>
    <sheet name="Patrimonio" sheetId="7" r:id="rId6"/>
    <sheet name="Otros" sheetId="2" r:id="rId7"/>
  </sheets>
  <externalReferences>
    <externalReference r:id="rId8"/>
    <externalReference r:id="rId9"/>
    <externalReference r:id="rId10"/>
  </externalReferences>
  <definedNames>
    <definedName name="_xlnm._FilterDatabase" localSheetId="0" hidden="1">'Bce Tributario'!$A$2:$J$62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1" l="1"/>
  <c r="F35" i="7"/>
  <c r="C35" i="7"/>
  <c r="C36" i="7"/>
  <c r="D36" i="7"/>
  <c r="E27" i="7"/>
  <c r="F27" i="7" s="1"/>
  <c r="B27" i="6" l="1"/>
  <c r="B18" i="6"/>
  <c r="B17" i="6"/>
  <c r="B23" i="6" s="1"/>
  <c r="B12" i="6"/>
  <c r="B11" i="6"/>
  <c r="B7" i="6"/>
  <c r="B6" i="6"/>
  <c r="B14" i="6"/>
  <c r="B13" i="6"/>
  <c r="B10" i="6"/>
  <c r="B9" i="6"/>
  <c r="B8" i="6"/>
  <c r="C32" i="6"/>
  <c r="C35" i="6"/>
  <c r="C31" i="6"/>
  <c r="C63" i="5" l="1"/>
  <c r="C61" i="5"/>
  <c r="C35" i="5"/>
  <c r="C59" i="5"/>
  <c r="C58" i="5"/>
  <c r="C52" i="5"/>
  <c r="B54" i="5"/>
  <c r="C44" i="5"/>
  <c r="B43" i="5"/>
  <c r="B42" i="5"/>
  <c r="B41" i="5"/>
  <c r="B40" i="5"/>
  <c r="B39" i="5"/>
  <c r="B38" i="5"/>
  <c r="B37" i="5"/>
  <c r="C45" i="5" l="1"/>
  <c r="B49" i="5"/>
  <c r="B28" i="5"/>
  <c r="B29" i="5"/>
  <c r="B30" i="5"/>
  <c r="H37" i="4"/>
  <c r="H28" i="4"/>
  <c r="H27" i="4"/>
  <c r="H26" i="4"/>
  <c r="H25" i="4"/>
  <c r="H15" i="4"/>
  <c r="H17" i="4"/>
  <c r="H14" i="4"/>
  <c r="H13" i="4"/>
  <c r="H11" i="4"/>
  <c r="H10" i="4"/>
  <c r="H9" i="4"/>
  <c r="H16" i="4"/>
  <c r="I6" i="4" l="1"/>
  <c r="H60" i="1"/>
  <c r="L61" i="1"/>
  <c r="C59" i="3"/>
  <c r="D63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I60" i="1"/>
  <c r="G60" i="1"/>
  <c r="F60" i="1"/>
  <c r="G61" i="1" s="1"/>
  <c r="G62" i="1" s="1"/>
  <c r="E60" i="1"/>
  <c r="E62" i="1" s="1"/>
  <c r="D60" i="1"/>
  <c r="D62" i="1" s="1"/>
  <c r="C60" i="1"/>
  <c r="C62" i="1" s="1"/>
  <c r="B60" i="1"/>
  <c r="C15" i="6"/>
  <c r="C34" i="6" s="1"/>
  <c r="B15" i="6"/>
  <c r="H61" i="1" l="1"/>
  <c r="B63" i="1"/>
  <c r="I61" i="1"/>
  <c r="B62" i="1"/>
  <c r="H62" i="1"/>
  <c r="B33" i="6"/>
  <c r="D21" i="7"/>
  <c r="C14" i="7"/>
  <c r="C21" i="7" s="1"/>
  <c r="F8" i="7"/>
  <c r="F14" i="7" s="1"/>
  <c r="F61" i="1" l="1"/>
  <c r="F62" i="1" s="1"/>
  <c r="H39" i="4"/>
  <c r="E34" i="7" s="1"/>
  <c r="I62" i="1"/>
  <c r="D29" i="7"/>
  <c r="C29" i="7"/>
  <c r="E21" i="7"/>
  <c r="E29" i="7" s="1"/>
  <c r="F21" i="7"/>
  <c r="F29" i="7" s="1"/>
  <c r="B31" i="6"/>
  <c r="B32" i="6" s="1"/>
  <c r="B34" i="6" s="1"/>
  <c r="E36" i="7" l="1"/>
  <c r="F34" i="7"/>
  <c r="F36" i="7" s="1"/>
  <c r="H6" i="4"/>
  <c r="H40" i="4"/>
  <c r="B57" i="5"/>
  <c r="B56" i="5"/>
  <c r="B55" i="5"/>
  <c r="B51" i="5"/>
  <c r="B50" i="5"/>
  <c r="B48" i="5"/>
  <c r="B34" i="5"/>
  <c r="B33" i="5"/>
  <c r="B32" i="5"/>
  <c r="B27" i="5"/>
  <c r="E101" i="5"/>
  <c r="E58" i="5"/>
  <c r="D58" i="5"/>
  <c r="E52" i="5"/>
  <c r="E59" i="5" s="1"/>
  <c r="K45" i="5"/>
  <c r="E45" i="5"/>
  <c r="D45" i="5"/>
  <c r="D61" i="5" s="1"/>
  <c r="D63" i="5" s="1"/>
  <c r="E44" i="5"/>
  <c r="D44" i="5"/>
  <c r="K43" i="5"/>
  <c r="J43" i="5"/>
  <c r="E35" i="5"/>
  <c r="D35" i="5"/>
  <c r="E6" i="5"/>
  <c r="E5" i="5"/>
  <c r="E7" i="5" s="1"/>
  <c r="E16" i="5" s="1"/>
  <c r="B52" i="5" l="1"/>
  <c r="H22" i="4"/>
  <c r="B58" i="5"/>
  <c r="B59" i="5" s="1"/>
  <c r="H32" i="4"/>
  <c r="B44" i="5"/>
  <c r="B35" i="5"/>
  <c r="E61" i="5"/>
  <c r="E63" i="5" s="1"/>
  <c r="B45" i="5" l="1"/>
  <c r="B61" i="5" s="1"/>
  <c r="B63" i="5" s="1"/>
  <c r="H34" i="4"/>
  <c r="H42" i="4" s="1"/>
  <c r="I40" i="4" l="1"/>
  <c r="I32" i="4"/>
  <c r="I22" i="4"/>
  <c r="I34" i="4" s="1"/>
  <c r="C22" i="4"/>
  <c r="C32" i="4"/>
  <c r="B30" i="4"/>
  <c r="B29" i="4"/>
  <c r="B28" i="4"/>
  <c r="B27" i="4"/>
  <c r="B26" i="4"/>
  <c r="B25" i="4"/>
  <c r="B21" i="4"/>
  <c r="B20" i="4"/>
  <c r="B19" i="4"/>
  <c r="B18" i="4"/>
  <c r="B17" i="4"/>
  <c r="B15" i="4"/>
  <c r="B14" i="4"/>
  <c r="B13" i="4"/>
  <c r="B12" i="4"/>
  <c r="B10" i="4"/>
  <c r="B9" i="4"/>
  <c r="B35" i="6" s="1"/>
  <c r="K40" i="4"/>
  <c r="J40" i="4"/>
  <c r="K32" i="4"/>
  <c r="J32" i="4"/>
  <c r="E32" i="4"/>
  <c r="D32" i="4"/>
  <c r="K22" i="4"/>
  <c r="J22" i="4"/>
  <c r="E22" i="4"/>
  <c r="E42" i="4" s="1"/>
  <c r="D22" i="4"/>
  <c r="D2" i="4"/>
  <c r="C42" i="4" l="1"/>
  <c r="I42" i="4"/>
  <c r="J34" i="4"/>
  <c r="J42" i="4" s="1"/>
  <c r="K34" i="4"/>
  <c r="K42" i="4" s="1"/>
  <c r="D42" i="4"/>
  <c r="B32" i="4"/>
  <c r="B22" i="4"/>
  <c r="C60" i="3"/>
  <c r="H60" i="3"/>
  <c r="I43" i="4" l="1"/>
  <c r="B42" i="4"/>
  <c r="H43" i="4" s="1"/>
  <c r="C7" i="2"/>
  <c r="C6" i="2" l="1"/>
  <c r="C5" i="2"/>
  <c r="C8" i="2" l="1"/>
  <c r="C1" i="2"/>
  <c r="C2" i="2" l="1"/>
  <c r="C3" i="2"/>
</calcChain>
</file>

<file path=xl/sharedStrings.xml><?xml version="1.0" encoding="utf-8"?>
<sst xmlns="http://schemas.openxmlformats.org/spreadsheetml/2006/main" count="764" uniqueCount="331">
  <si>
    <t>Finiquitos por pagar</t>
  </si>
  <si>
    <t>Sumas</t>
  </si>
  <si>
    <t>Saldo</t>
  </si>
  <si>
    <t>Inventario</t>
  </si>
  <si>
    <t>Resultado</t>
  </si>
  <si>
    <t>Cuenta</t>
  </si>
  <si>
    <t>Debe</t>
  </si>
  <si>
    <t>Haber</t>
  </si>
  <si>
    <t>Deudor</t>
  </si>
  <si>
    <t>Acreedor</t>
  </si>
  <si>
    <t xml:space="preserve">Activo </t>
  </si>
  <si>
    <t>Pasivo</t>
  </si>
  <si>
    <t>Perdida</t>
  </si>
  <si>
    <t>Ganancia</t>
  </si>
  <si>
    <t>Banco Chile Fundacion 11523610</t>
  </si>
  <si>
    <t>Banco Chile RLP 17066803</t>
  </si>
  <si>
    <t>Banco Chile PER 8490098004</t>
  </si>
  <si>
    <t>Muebles y utiles</t>
  </si>
  <si>
    <t>Depr. Acum. Muebles y utiles</t>
  </si>
  <si>
    <t>Equipos computacionales</t>
  </si>
  <si>
    <t>Dep. Acum. Equipos computacional</t>
  </si>
  <si>
    <t>Vehiculos</t>
  </si>
  <si>
    <t>Imposiciones por pagar</t>
  </si>
  <si>
    <t>Impuesto unico trabajadores</t>
  </si>
  <si>
    <t>Capital social</t>
  </si>
  <si>
    <t>Utilidades acumuladas</t>
  </si>
  <si>
    <t>Depreciacion</t>
  </si>
  <si>
    <t>Bonos sename</t>
  </si>
  <si>
    <t>Donaciones socios fundacion</t>
  </si>
  <si>
    <t>Movilizacion</t>
  </si>
  <si>
    <t>Gastos de AFC empleador</t>
  </si>
  <si>
    <t>Gastos de seguro de accidentes</t>
  </si>
  <si>
    <t>Bonos y aguinaldos</t>
  </si>
  <si>
    <t>Materiales de oficina</t>
  </si>
  <si>
    <t>Honorarios</t>
  </si>
  <si>
    <t>Consumos basicos (luz, agua, gas)</t>
  </si>
  <si>
    <t>Servicios profesionales</t>
  </si>
  <si>
    <t>Alimentacion usuarios</t>
  </si>
  <si>
    <t>Seguros</t>
  </si>
  <si>
    <t>Gastos notariales</t>
  </si>
  <si>
    <t>Recreacion usuarios</t>
  </si>
  <si>
    <t>Comisiones bancarias</t>
  </si>
  <si>
    <t>TOTAL</t>
  </si>
  <si>
    <t>Utilidad del ejercicio</t>
  </si>
  <si>
    <t>Sumas iguales</t>
  </si>
  <si>
    <t xml:space="preserve">Activos corrientes </t>
  </si>
  <si>
    <t xml:space="preserve">Valor de activos corrientes </t>
  </si>
  <si>
    <t xml:space="preserve">Total Dinero </t>
  </si>
  <si>
    <t>Valor de pasivos corrientes</t>
  </si>
  <si>
    <t xml:space="preserve">Valor de activos netos temporalmente restrictos </t>
  </si>
  <si>
    <t>Superavit o Deficit del ejercicio financiero</t>
  </si>
  <si>
    <t xml:space="preserve">Total ingresos </t>
  </si>
  <si>
    <t xml:space="preserve">Total gastos </t>
  </si>
  <si>
    <t xml:space="preserve">Total Depreciacion </t>
  </si>
  <si>
    <t xml:space="preserve">Activos no corrientes </t>
  </si>
  <si>
    <t xml:space="preserve">pasivo corriente </t>
  </si>
  <si>
    <t xml:space="preserve">patrimonio neto </t>
  </si>
  <si>
    <t xml:space="preserve">Depreciacion </t>
  </si>
  <si>
    <t>Ingreso</t>
  </si>
  <si>
    <t>Gasto</t>
  </si>
  <si>
    <r>
      <t xml:space="preserve">DONACIONES INSTITUCIONES </t>
    </r>
    <r>
      <rPr>
        <sz val="7"/>
        <color theme="1"/>
        <rFont val="Helvetica"/>
        <family val="2"/>
      </rPr>
      <t xml:space="preserve"> </t>
    </r>
    <r>
      <rPr>
        <sz val="6"/>
        <color theme="1"/>
        <rFont val="Helvetica"/>
        <family val="2"/>
      </rPr>
      <t xml:space="preserve">VARIA </t>
    </r>
  </si>
  <si>
    <r>
      <t>4010127  </t>
    </r>
    <r>
      <rPr>
        <sz val="6"/>
        <color theme="1"/>
        <rFont val="Helvetica"/>
        <family val="2"/>
      </rPr>
      <t xml:space="preserve">INGRESOS TRANSBANK </t>
    </r>
  </si>
  <si>
    <r>
      <t>4010129  </t>
    </r>
    <r>
      <rPr>
        <sz val="6"/>
        <color theme="1"/>
        <rFont val="Helvetica"/>
        <family val="2"/>
      </rPr>
      <t xml:space="preserve">DONACIONES SOCIOS FUNDACION </t>
    </r>
  </si>
  <si>
    <r>
      <t>4010130  </t>
    </r>
    <r>
      <rPr>
        <sz val="6"/>
        <color theme="1"/>
        <rFont val="Helvetica"/>
        <family val="2"/>
      </rPr>
      <t xml:space="preserve">DONACIONES EVENTOS CAMPAÑAS </t>
    </r>
  </si>
  <si>
    <r>
      <t>4010131  </t>
    </r>
    <r>
      <rPr>
        <sz val="6"/>
        <color theme="1"/>
        <rFont val="Helvetica"/>
        <family val="2"/>
      </rPr>
      <t>FONDO CHILE DE TODAS</t>
    </r>
  </si>
  <si>
    <r>
      <t xml:space="preserve">4010893 </t>
    </r>
    <r>
      <rPr>
        <sz val="6"/>
        <color theme="1"/>
        <rFont val="Helvetica"/>
        <family val="2"/>
      </rPr>
      <t xml:space="preserve">MULTAS, INTERESES SII </t>
    </r>
  </si>
  <si>
    <r>
      <t>4010899  </t>
    </r>
    <r>
      <rPr>
        <sz val="6"/>
        <color theme="1"/>
        <rFont val="Helvetica"/>
        <family val="2"/>
      </rPr>
      <t xml:space="preserve">TELEFONIA E INTERNET </t>
    </r>
  </si>
  <si>
    <r>
      <t>4010835  </t>
    </r>
    <r>
      <rPr>
        <sz val="6"/>
        <color theme="1"/>
        <rFont val="Helvetica"/>
        <family val="2"/>
      </rPr>
      <t xml:space="preserve">OTROS ARRIENDOS </t>
    </r>
  </si>
  <si>
    <r>
      <t>4010824  </t>
    </r>
    <r>
      <rPr>
        <sz val="6"/>
        <color theme="1"/>
        <rFont val="Helvetica"/>
        <family val="2"/>
      </rPr>
      <t xml:space="preserve">MATERIALES DE ASEO </t>
    </r>
  </si>
  <si>
    <r>
      <t>4010825  </t>
    </r>
    <r>
      <rPr>
        <sz val="6"/>
        <color theme="1"/>
        <rFont val="Helvetica"/>
        <family val="2"/>
      </rPr>
      <t xml:space="preserve">TRASLADOS,PEAJES,TAG </t>
    </r>
  </si>
  <si>
    <r>
      <t>4010826  </t>
    </r>
    <r>
      <rPr>
        <sz val="6"/>
        <color theme="1"/>
        <rFont val="Helvetica"/>
        <family val="2"/>
      </rPr>
      <t xml:space="preserve">CORRESPONDENCIA </t>
    </r>
  </si>
  <si>
    <r>
      <t>4010843  </t>
    </r>
    <r>
      <rPr>
        <sz val="6"/>
        <color theme="1"/>
        <rFont val="Helvetica"/>
        <family val="2"/>
      </rPr>
      <t xml:space="preserve">OTROS MATERIALES </t>
    </r>
  </si>
  <si>
    <r>
      <t>4010850  </t>
    </r>
    <r>
      <rPr>
        <sz val="6"/>
        <color theme="1"/>
        <rFont val="Helvetica"/>
        <family val="2"/>
      </rPr>
      <t xml:space="preserve">SANITIZACION/DESINFECCION </t>
    </r>
  </si>
  <si>
    <t>OK</t>
  </si>
  <si>
    <r>
      <t xml:space="preserve">4010120 </t>
    </r>
    <r>
      <rPr>
        <sz val="6"/>
        <color theme="1"/>
        <rFont val="Helvetica"/>
        <family val="2"/>
      </rPr>
      <t xml:space="preserve">INGRESOS POR RIFAS Y </t>
    </r>
  </si>
  <si>
    <t>4.40.1.1 Donaciones</t>
  </si>
  <si>
    <t>4.40.1.2 Proyectos</t>
  </si>
  <si>
    <t>4.40.2.1 Subvenciones</t>
  </si>
  <si>
    <t xml:space="preserve">4.50.1 Costo de Remuneraciones Y Honorarios </t>
  </si>
  <si>
    <t>4.50.2 Gastos Generales de Operación</t>
  </si>
  <si>
    <t>4.50.3 Gastos Administrativos</t>
  </si>
  <si>
    <t>4.50.4 Depreciación</t>
  </si>
  <si>
    <t>4.51.1 Gastos Financieros</t>
  </si>
  <si>
    <t/>
  </si>
  <si>
    <t>Dep. Acum. Vehiculos </t>
  </si>
  <si>
    <t>Sueldos por pagar </t>
  </si>
  <si>
    <t>Honorarios por pagar </t>
  </si>
  <si>
    <t>Retencion impuesto honorarios </t>
  </si>
  <si>
    <t xml:space="preserve">Impuestos por pagar </t>
  </si>
  <si>
    <t xml:space="preserve">Subvencion Mejor Niñez </t>
  </si>
  <si>
    <t>Aguinaldos sename </t>
  </si>
  <si>
    <t>Donaciones eventos campañas</t>
  </si>
  <si>
    <t>Indemnizacion años servicio </t>
  </si>
  <si>
    <t>Gastos de sueldos y salarios </t>
  </si>
  <si>
    <t>Materiales de aseo</t>
  </si>
  <si>
    <t>Correspondencia</t>
  </si>
  <si>
    <t xml:space="preserve">Salud Usuario </t>
  </si>
  <si>
    <t>Capacitacion e Implementos usuarios</t>
  </si>
  <si>
    <t>Otros Ingresos</t>
  </si>
  <si>
    <t>4.11.1 Disponible: Caja y Bancos</t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</si>
  <si>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2"/>
        <color theme="1"/>
        <rFont val="Arial"/>
        <family val="2"/>
      </rPr>
      <t>Estados Financieros</t>
    </r>
  </si>
  <si>
    <t>ACTIVOS</t>
  </si>
  <si>
    <t>PASIVOS</t>
  </si>
  <si>
    <t>M$</t>
  </si>
  <si>
    <t>Circulante</t>
  </si>
  <si>
    <t>Corto plazo</t>
  </si>
  <si>
    <t>4.21.1 Obligación con Bancos e Instituciones                   Financieras</t>
  </si>
  <si>
    <t>4.11.2 Inversiones Temporales</t>
  </si>
  <si>
    <t>4.21.2 Cuentas por Pagar y Acreedores varios</t>
  </si>
  <si>
    <t>4.11.3 Cuentas por Cobrar</t>
  </si>
  <si>
    <t>4.21.3 Fondos y Proyectos en  Administración</t>
  </si>
  <si>
    <t xml:space="preserve">   4.11.3.1 Donaciones por Recibir</t>
  </si>
  <si>
    <t>4.21.4 Otros pasivos</t>
  </si>
  <si>
    <t xml:space="preserve">   4.11.3.2 Subvenciones por Recibir</t>
  </si>
  <si>
    <t xml:space="preserve">   4.21.4.1 Impuesto a la Renta por Pagar</t>
  </si>
  <si>
    <t xml:space="preserve">   4.11.3.3 Cuotas Sociales por Cobrar (Neto)</t>
  </si>
  <si>
    <t xml:space="preserve">   4.21.4.2 Retenciones</t>
  </si>
  <si>
    <t xml:space="preserve">   4.11.3.4 Otras cuentas por cobrar (Neto)</t>
  </si>
  <si>
    <t xml:space="preserve">   4.21.4.3 Provisiones</t>
  </si>
  <si>
    <t>4.11.4 Otros activos circulantes</t>
  </si>
  <si>
    <t xml:space="preserve">   4.21.4.4 Ingresos percibidos por adelantado</t>
  </si>
  <si>
    <t xml:space="preserve">   4.11.4.1 Existencias</t>
  </si>
  <si>
    <t xml:space="preserve">   4.21.4.5 Otros</t>
  </si>
  <si>
    <t xml:space="preserve">   4.11.4.2 Impuestos por recuperar</t>
  </si>
  <si>
    <t xml:space="preserve">   4.11.4.3 Gastos pagados por anticipado</t>
  </si>
  <si>
    <t xml:space="preserve">   4.11.4.4 Otros</t>
  </si>
  <si>
    <t>4.11.5 Activos con Restricciones</t>
  </si>
  <si>
    <t>4.11.0 Total Activo Circulante</t>
  </si>
  <si>
    <t>4.21.0  Total Pasivo Corto Plazo</t>
  </si>
  <si>
    <t>Fijo</t>
  </si>
  <si>
    <t>Largo Plazo</t>
  </si>
  <si>
    <t>4.12.1 Terrenos</t>
  </si>
  <si>
    <t>4.22.1 Obligaciones con Bancos e Instituciones Financieras</t>
  </si>
  <si>
    <t>4.12.2 Construcciones</t>
  </si>
  <si>
    <t>4.22.2 Fondos y Proyectos en Administración</t>
  </si>
  <si>
    <t>4.12.3 Muebles y útiles</t>
  </si>
  <si>
    <t>4.22.3 Provisiones</t>
  </si>
  <si>
    <t>4.12.4 Vehículos</t>
  </si>
  <si>
    <t>4.22.4 Otros pasivos a largo plazo</t>
  </si>
  <si>
    <t>4.12.5 Otros activos fijos</t>
  </si>
  <si>
    <t>4.12.6 (-) Depreciación Acumulada</t>
  </si>
  <si>
    <t>4.12.7 Activos de Uso Restringido</t>
  </si>
  <si>
    <t>4.12.0 Total Activo Fijo Neto</t>
  </si>
  <si>
    <t xml:space="preserve"> 4.22.0 Total Pasivo a Largo Plazo</t>
  </si>
  <si>
    <t>Otros Activos</t>
  </si>
  <si>
    <t>4.20.0 TOTAL PASIVO</t>
  </si>
  <si>
    <t>4.13.1 Inversiones</t>
  </si>
  <si>
    <t>4.13.2 Activos con Restricciones</t>
  </si>
  <si>
    <t>PATRIMONIO</t>
  </si>
  <si>
    <t>4.13.3 Otros</t>
  </si>
  <si>
    <t>4.31.1 Sin Restricciones</t>
  </si>
  <si>
    <t>4.31.2 Con Restricciones Temporales</t>
  </si>
  <si>
    <t>4.31.3 Con Restricciones Permanentes</t>
  </si>
  <si>
    <t>4.13.0 Total Otros Activos</t>
  </si>
  <si>
    <t>4.31.0 TOTAL PATRIMONIO</t>
  </si>
  <si>
    <t>4.10.0 TOTAL ACTIVOS</t>
  </si>
  <si>
    <t>4.30.0 TOTAL PASIVO Y PATRIMONIO</t>
  </si>
  <si>
    <t xml:space="preserve">CUADRO DE INDICADORES FINANCIEROS </t>
  </si>
  <si>
    <t>a. Ingresos Operacionales (en M$)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</si>
  <si>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>Con restricciones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</si>
  <si>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>Sin restricciones</t>
    </r>
  </si>
  <si>
    <t xml:space="preserve">TOTAL DE INGRESOS OPERACIONALES </t>
  </si>
  <si>
    <t>b. Origen de los ingresos operacionales:</t>
  </si>
  <si>
    <t>x100</t>
  </si>
  <si>
    <t>%</t>
  </si>
  <si>
    <t>c. Otros indicadores relevantes:</t>
  </si>
  <si>
    <r>
      <t xml:space="preserve"> </t>
    </r>
    <r>
      <rPr>
        <sz val="12"/>
        <color rgb="FF000000"/>
        <rFont val="Times New Roman"/>
        <family val="1"/>
      </rPr>
      <t>x 100</t>
    </r>
  </si>
  <si>
    <t>completar</t>
  </si>
  <si>
    <r>
      <t>D.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Arial"/>
        <family val="2"/>
      </rPr>
      <t>Tabla IFAF 1 de Enero al 31 de Diciembre de 2021</t>
    </r>
  </si>
  <si>
    <t xml:space="preserve">Objeto ONG: </t>
  </si>
  <si>
    <t>Año 2021</t>
  </si>
  <si>
    <t>Total</t>
  </si>
  <si>
    <t>Ingresos Operacionales</t>
  </si>
  <si>
    <t>4.40.1 Privados</t>
  </si>
  <si>
    <t>1.- Saldo inicial para el período</t>
  </si>
  <si>
    <t xml:space="preserve">1.1.- En efectivo </t>
  </si>
  <si>
    <t xml:space="preserve">1.2.- En especies </t>
  </si>
  <si>
    <t>4.40.1.3 Venta de bienes y servicios</t>
  </si>
  <si>
    <t xml:space="preserve">TOTAL SALDO INICIAL </t>
  </si>
  <si>
    <t>4.40.1.4 Otros</t>
  </si>
  <si>
    <t>4.40.2 Estatales</t>
  </si>
  <si>
    <t xml:space="preserve">2.- ENTRADAS (DONACIONES - TRANSFERENCIAS) DEL PERÍODO </t>
  </si>
  <si>
    <t>2.1.- Donaciones o transferencias superiores a US$ 20.000</t>
  </si>
  <si>
    <t>4.40.2.2 Proyectos</t>
  </si>
  <si>
    <t>2.2.- Donaciones o transferencias con objetivos específicos</t>
  </si>
  <si>
    <t>4.40.2.3 Venta de bienes y servicios</t>
  </si>
  <si>
    <t xml:space="preserve">2.3.- Donaciones o transferencias inferiores a US$ 20.000 </t>
  </si>
  <si>
    <t>4.40.0 Total Ingresos Operacionales</t>
  </si>
  <si>
    <t xml:space="preserve">2.4.- Ingresos propios </t>
  </si>
  <si>
    <t>Gastos Operacionales</t>
  </si>
  <si>
    <t>3.- TOTAL PAGOS DEL PERÍODO</t>
  </si>
  <si>
    <t>3.1.- Pagos realizados a proyectos con objetivos específicos</t>
  </si>
  <si>
    <t>3.2.- Transferencias a otras OSFL</t>
  </si>
  <si>
    <t>3.3.- Pagos realizados a proyectos en general</t>
  </si>
  <si>
    <t>4.50.5 Castigo de incobrables</t>
  </si>
  <si>
    <t xml:space="preserve">3.4.- Pagos por gastos de administración y generales </t>
  </si>
  <si>
    <t>4.50.6 Costo directo venta de bienes y servicios</t>
  </si>
  <si>
    <t xml:space="preserve">4.50.7 Otros costos de proyectos específicos </t>
  </si>
  <si>
    <t>4.- SALDO FINAL</t>
  </si>
  <si>
    <t>4.50.0 Total Gastos Operacionales</t>
  </si>
  <si>
    <t>4.60.0 Superávit (Déficit)  Operacional</t>
  </si>
  <si>
    <t>Ingresos No Operacionales</t>
  </si>
  <si>
    <t>4.41.1 Renta de inversiones</t>
  </si>
  <si>
    <t>4.41.2 Ganancia venta de activos</t>
  </si>
  <si>
    <t>4.41.3 Indemnización seguros</t>
  </si>
  <si>
    <t>4.41.4 Otros ingresos no operacionales</t>
  </si>
  <si>
    <t>4.41.0 Total Ingresos No Operacionales</t>
  </si>
  <si>
    <t>Egresos No Operacionales</t>
  </si>
  <si>
    <t>4.51.2 Por venta de activos</t>
  </si>
  <si>
    <t>4.51.3 Por siniestros</t>
  </si>
  <si>
    <t>4.51.4 Otros gastos no operacionales</t>
  </si>
  <si>
    <t>4.51.0 Total Egresos No Operacionales</t>
  </si>
  <si>
    <t>4.61.0 Superávit (Déficit) No Operacional</t>
  </si>
  <si>
    <t>4.62.1  Superávit (Déficit)  antes de impuestos</t>
  </si>
  <si>
    <t>4.62.2 Impuesto Renta</t>
  </si>
  <si>
    <r>
      <t xml:space="preserve">4.62.0 Déficit / Superávit del Ejercicio </t>
    </r>
    <r>
      <rPr>
        <i/>
        <sz val="9"/>
        <color rgb="FFFFFFFF"/>
        <rFont val="Arial"/>
        <family val="2"/>
      </rPr>
      <t>(Debe ir en la carátula)</t>
    </r>
  </si>
  <si>
    <r>
      <t>C.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>Estado de Flujo de Efectivo 1° de Enero al 31 de Diciembre de 2021</t>
    </r>
  </si>
  <si>
    <t>Flujo de efectivo proveniente de actividades operacionales</t>
  </si>
  <si>
    <t>4.71.1 Donaciones recibidas</t>
  </si>
  <si>
    <t>4.71.2 Subvenciones recibidas</t>
  </si>
  <si>
    <t>4.71.3 Cuotas sociales cobradas</t>
  </si>
  <si>
    <t>4.71.4 Otros ingresos recibidos</t>
  </si>
  <si>
    <t>4.71.5 Sueldos y honorarios pagados (menos)</t>
  </si>
  <si>
    <t>4.71.6 Pago a proveedores (menos)</t>
  </si>
  <si>
    <t>4.71.7 Impuestos pagados (menos)</t>
  </si>
  <si>
    <t>4.71.0 Total Flujo Neto Operacional</t>
  </si>
  <si>
    <t>Flujo de efectivo proveniente de actividades de inversión</t>
  </si>
  <si>
    <t>4.72.1 Venta de activos fijos</t>
  </si>
  <si>
    <t>4.72.2 Compra de activos fijos (menos)</t>
  </si>
  <si>
    <t>4.72.3 Inversiones de largo plazo (menos)</t>
  </si>
  <si>
    <t>4.72.4 Compra / venta de valores negociables (neto)</t>
  </si>
  <si>
    <t>4.72.0 Total Flujo Neto de Inversión</t>
  </si>
  <si>
    <t>Flujo de efectivo proveniente de actividades de financiamiento</t>
  </si>
  <si>
    <t>4.73.1 Préstamos recibidos</t>
  </si>
  <si>
    <t>4.73.2 Intereses recibidos</t>
  </si>
  <si>
    <t>4.73.3 Pago de préstamos (menos)</t>
  </si>
  <si>
    <t>4.73.4 Gastos financieros (menos)</t>
  </si>
  <si>
    <t>4.73.5 Fondos recibidos en administración</t>
  </si>
  <si>
    <t>4.73.6 Fondos usados en administración (menos)</t>
  </si>
  <si>
    <t>4.73.0 Total Flujo de financiamiento</t>
  </si>
  <si>
    <t>4.70.0 Flujo Neto Total</t>
  </si>
  <si>
    <t>4.74.0 Variación neta del efectivo</t>
  </si>
  <si>
    <r>
      <t xml:space="preserve">4.74.1 Saldo inicial de efectivo </t>
    </r>
    <r>
      <rPr>
        <sz val="10"/>
        <color rgb="FFFFFFFF"/>
        <rFont val="Arial"/>
        <family val="2"/>
      </rPr>
      <t>(</t>
    </r>
    <r>
      <rPr>
        <i/>
        <sz val="9"/>
        <color rgb="FFFFFFFF"/>
        <rFont val="Arial"/>
        <family val="2"/>
      </rPr>
      <t>Saldo de Disponible: Caja y Bancos 2014 de la hoja Balance)</t>
    </r>
  </si>
  <si>
    <r>
      <t xml:space="preserve">4.74.2 Saldo final de efectivo </t>
    </r>
    <r>
      <rPr>
        <sz val="10"/>
        <color rgb="FFFFFFFF"/>
        <rFont val="Arial"/>
        <family val="2"/>
      </rPr>
      <t>(</t>
    </r>
    <r>
      <rPr>
        <i/>
        <sz val="9"/>
        <color rgb="FFFFFFFF"/>
        <rFont val="Arial"/>
        <family val="2"/>
      </rPr>
      <t>Saldo de Disponible: Caja y Bancos 2015 de la hoja Balance)</t>
    </r>
  </si>
  <si>
    <t>Ok Form 29</t>
  </si>
  <si>
    <r>
      <t>3.1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Roboto"/>
      </rPr>
      <t>ESTADO DE FLUJOS DE EFECTIVO</t>
    </r>
  </si>
  <si>
    <t>4.91.1 Donaciones recibidas</t>
  </si>
  <si>
    <t>4.91.2 Ingresos por proyectos y subvenciones</t>
  </si>
  <si>
    <t>4.91.3 Aportes y cuotas sociales</t>
  </si>
  <si>
    <t>4.91.4 Otros ingresos recibidos</t>
  </si>
  <si>
    <t>4.91.5 Aportes extraordinarios</t>
  </si>
  <si>
    <t>4.91.6 Sueldos y honorarios pagados (menos)</t>
  </si>
  <si>
    <t>4.91.7 Pago a proveedores (menos)</t>
  </si>
  <si>
    <t>4.91.8 Impuestos pagados (menos)</t>
  </si>
  <si>
    <t>4.91.9 Otros desembolsos operacionales</t>
  </si>
  <si>
    <t>4.91.0 Flujo Neto Operacional</t>
  </si>
  <si>
    <t>4.92.1 Venta de activos fijos</t>
  </si>
  <si>
    <t>4.92.2 Compra de activos fijos (menos)</t>
  </si>
  <si>
    <t>4.92.3 Inversiones de largo plazo (menos)</t>
  </si>
  <si>
    <t>4.92.4 Compra / venta de valores negociables (neto)</t>
  </si>
  <si>
    <t>4.92.5 Intereses recibidos</t>
  </si>
  <si>
    <t>4.92.6 Otros flujos de inversión</t>
  </si>
  <si>
    <t>4.92.0 Flujo Neto de Inversión</t>
  </si>
  <si>
    <t>4.93.1 Préstamos recibidos</t>
  </si>
  <si>
    <t>4.93.2 Pago de préstamos (menos)</t>
  </si>
  <si>
    <t>4.93.3 Gastos financieros (menos)</t>
  </si>
  <si>
    <t>4.93.4 Fondos recibidos en administración</t>
  </si>
  <si>
    <t>4.93.5 Fondos usados en administración (menos)</t>
  </si>
  <si>
    <t>4.93.6 Otros flujos de financiamiento</t>
  </si>
  <si>
    <t>4.93.0 Flujo Neto de Financiamiento</t>
  </si>
  <si>
    <t>4.94.0 VARIACIÓN NETA DEL EFECTIVO</t>
  </si>
  <si>
    <t>4.94.1 Saldo inicial de efectivo y efectivo equivalente</t>
  </si>
  <si>
    <t>4.94.2 SALDO FINAL DE EFECTIVO Y EFECTIVO EQUIVALENTE</t>
  </si>
  <si>
    <t>Las notas adjuntas forman parte integral de estos estados financieros.</t>
  </si>
  <si>
    <t>2024 M$</t>
  </si>
  <si>
    <r>
      <t>3.1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Roboto"/>
      </rPr>
      <t>ESTADO DE MOVIMIENTOS PATRIMONIALES</t>
    </r>
  </si>
  <si>
    <t>Patrimonio de libre disponibilidad M$</t>
  </si>
  <si>
    <t>Reservado para fines específicos M$</t>
  </si>
  <si>
    <t>Patrimonio restringido M$</t>
  </si>
  <si>
    <t>PATRIMONIO TOTAL M$</t>
  </si>
  <si>
    <t>EJERCICIO 2022</t>
  </si>
  <si>
    <t>4.101.1 Reservas establecidas</t>
  </si>
  <si>
    <t>4.101.2 Reservas liberadas</t>
  </si>
  <si>
    <t>4.101.3 Restricciones expiradas</t>
  </si>
  <si>
    <t>4.101.4 Superávit / (déficit) del</t>
  </si>
  <si>
    <t>4.101.5 Otros movimientos</t>
  </si>
  <si>
    <t>4.100 Patrimonio al 31.12.2022</t>
  </si>
  <si>
    <t>EJERCICIO 2023</t>
  </si>
  <si>
    <t>4.201.1 Reservas establecidas</t>
  </si>
  <si>
    <t>4.201.2 Reservas liberadas</t>
  </si>
  <si>
    <t>4.201.3 Restricciones expiradas</t>
  </si>
  <si>
    <t>4.201.4 Superávit / (déficit) del</t>
  </si>
  <si>
    <t>4.201.5 Otros movimientos</t>
  </si>
  <si>
    <t>4.200 Patrimonio al</t>
  </si>
  <si>
    <t>31.12.2023</t>
  </si>
  <si>
    <t>EJERCICIO 2024</t>
  </si>
  <si>
    <t>31.12.2024</t>
  </si>
  <si>
    <t>ok Balance 2022</t>
  </si>
  <si>
    <t>1 de enero al 31 de diciembre 2024</t>
  </si>
  <si>
    <t>Ok</t>
  </si>
  <si>
    <t>Aporte Sindical</t>
  </si>
  <si>
    <t>Ok Nomina.</t>
  </si>
  <si>
    <t>Prestamos personal</t>
  </si>
  <si>
    <t>Ok ptamo</t>
  </si>
  <si>
    <t>AF Ok</t>
  </si>
  <si>
    <t>Ok Honorarios.</t>
  </si>
  <si>
    <t>Ok Previred.</t>
  </si>
  <si>
    <t>Depreciacion Muebles y Utiles</t>
  </si>
  <si>
    <t>Depreciacion Vehiculo</t>
  </si>
  <si>
    <t>Ingresos gestiona</t>
  </si>
  <si>
    <t>Capacitaciones</t>
  </si>
  <si>
    <t>Mantenciones varias y otros arreglos</t>
  </si>
  <si>
    <t>Gastos vehiculo ( Bencina, Tag y otros)</t>
  </si>
  <si>
    <t>Seguridad y Vigilancia</t>
  </si>
  <si>
    <t>Multas, intereses SII</t>
  </si>
  <si>
    <t>Utiles de Aseo</t>
  </si>
  <si>
    <t>Otros gastos, CPC</t>
  </si>
  <si>
    <t>Otros IngresosResultado Venta Activo Fijo</t>
  </si>
  <si>
    <t>Pérdida del ejercicio</t>
  </si>
  <si>
    <t>De acuerdo a lo estipulado en el Artículo Nº 100 del Código Tributario, dejo constancia de que los datos  proporcionados para los asientos contables que dieron origen al present Balance, son fidedignos.</t>
  </si>
  <si>
    <t xml:space="preserve">Victor Martinez Toro </t>
  </si>
  <si>
    <t xml:space="preserve">Contador </t>
  </si>
  <si>
    <t>17.724.157-1</t>
  </si>
  <si>
    <t>Representante Legal</t>
  </si>
  <si>
    <r>
      <t>A.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>Balance General al 31 de Diciembre de 2025 (Estado de Posición Financiera)</t>
    </r>
  </si>
  <si>
    <t>2025 M$</t>
  </si>
  <si>
    <r>
      <t>B.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>Estado de Actividades 1° de Enero al 31 de Diciembre de 2025</t>
    </r>
  </si>
  <si>
    <t>Deficit</t>
  </si>
  <si>
    <t>1 de enero al 31 de diciembre de 2025 y 2024</t>
  </si>
  <si>
    <t>31.12.2025</t>
  </si>
  <si>
    <t>* Se reconocen donación de Vehiculos y Visicooler correspondiente al ejercicio 2024, dentro de los resultados acumulados del periodo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</si>
</sst>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&quot;$&quot;* #,##0_-;\-&quot;$&quot;* #,##0_-;_-&quot;$&quot;* &quot;-&quot;_-;_-@_-"/>
    <numFmt numFmtId="165" formatCode="[$$-340A]\ #,##0"/>
  </numFmts>
  <fonts count="57" x14ac:knownFonts="1">
    <font>
      <sz val="12"/>
      <color theme="1"/>
      <name val="Calibri"/>
      <family val="2"/>
      <scheme val="minor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9"/>
      <name val="Arial Narrow"/>
      <family val="2"/>
    </font>
    <font>
      <sz val="9"/>
      <color indexed="9"/>
      <name val="Arial Narrow"/>
      <family val="2"/>
    </font>
    <font>
      <sz val="12"/>
      <color theme="1"/>
      <name val="Calibri"/>
      <family val="2"/>
      <scheme val="minor"/>
    </font>
    <font>
      <b/>
      <sz val="16"/>
      <color indexed="9"/>
      <name val="Arial Narrow"/>
      <family val="2"/>
    </font>
    <font>
      <sz val="16"/>
      <name val="Arial Narrow"/>
      <family val="2"/>
    </font>
    <font>
      <sz val="16"/>
      <color rgb="FFFF0000"/>
      <name val="Arial Narrow"/>
      <family val="2"/>
    </font>
    <font>
      <sz val="16"/>
      <color indexed="9"/>
      <name val="Arial Narrow"/>
      <family val="2"/>
    </font>
    <font>
      <sz val="16"/>
      <color theme="1"/>
      <name val="Calibri"/>
      <family val="2"/>
      <scheme val="minor"/>
    </font>
    <font>
      <sz val="7"/>
      <color theme="1"/>
      <name val="Helvetica"/>
      <family val="2"/>
    </font>
    <font>
      <sz val="6"/>
      <color theme="1"/>
      <name val="Helvetica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Times New Roman"/>
      <family val="1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E36C0A"/>
      <name val="Calibri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Times New Roman"/>
      <family val="1"/>
    </font>
    <font>
      <i/>
      <sz val="9"/>
      <color rgb="FF808080"/>
      <name val="Arial"/>
      <family val="2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9"/>
      <color rgb="FFFFFFFF"/>
      <name val="Arial"/>
      <family val="2"/>
    </font>
    <font>
      <sz val="12"/>
      <color rgb="FFFFFFFF"/>
      <name val="Arial"/>
      <family val="2"/>
    </font>
    <font>
      <sz val="12"/>
      <color rgb="FF000000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theme="1"/>
      <name val="Roboto"/>
    </font>
    <font>
      <sz val="10"/>
      <color theme="1"/>
      <name val="Roboto"/>
    </font>
    <font>
      <sz val="8.5"/>
      <color theme="1"/>
      <name val="Roboto"/>
    </font>
    <font>
      <sz val="11"/>
      <color theme="1"/>
      <name val="Roboto"/>
    </font>
    <font>
      <sz val="8"/>
      <color theme="1"/>
      <name val="Times New Roman"/>
      <family val="1"/>
    </font>
    <font>
      <b/>
      <sz val="10"/>
      <color rgb="FFFFFFFF"/>
      <name val="Roboto"/>
    </font>
    <font>
      <sz val="8"/>
      <color rgb="FF000000"/>
      <name val="Roboto"/>
    </font>
    <font>
      <sz val="9"/>
      <color theme="1"/>
      <name val="Roboto"/>
    </font>
    <font>
      <sz val="9"/>
      <color theme="1"/>
      <name val="Times New Roman"/>
      <family val="1"/>
    </font>
    <font>
      <b/>
      <sz val="8"/>
      <color rgb="FF000000"/>
      <name val="Roboto"/>
    </font>
    <font>
      <b/>
      <sz val="10"/>
      <color rgb="FFFF0000"/>
      <name val="Roboto"/>
    </font>
    <font>
      <b/>
      <sz val="9"/>
      <color indexed="1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8E14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223">
    <xf numFmtId="0" fontId="0" fillId="0" borderId="0" xfId="0"/>
    <xf numFmtId="0" fontId="1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165" fontId="3" fillId="2" borderId="3" xfId="0" applyNumberFormat="1" applyFont="1" applyFill="1" applyBorder="1"/>
    <xf numFmtId="165" fontId="3" fillId="2" borderId="3" xfId="0" applyNumberFormat="1" applyFont="1" applyFill="1" applyBorder="1" applyAlignment="1">
      <alignment horizontal="center"/>
    </xf>
    <xf numFmtId="165" fontId="1" fillId="0" borderId="1" xfId="0" applyNumberFormat="1" applyFont="1" applyBorder="1"/>
    <xf numFmtId="0" fontId="4" fillId="2" borderId="1" xfId="0" applyFont="1" applyFill="1" applyBorder="1" applyAlignment="1">
      <alignment wrapText="1"/>
    </xf>
    <xf numFmtId="165" fontId="4" fillId="2" borderId="1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/>
    <xf numFmtId="0" fontId="1" fillId="0" borderId="0" xfId="0" applyFont="1"/>
    <xf numFmtId="165" fontId="0" fillId="0" borderId="0" xfId="0" applyNumberFormat="1"/>
    <xf numFmtId="164" fontId="0" fillId="0" borderId="0" xfId="1" applyFont="1"/>
    <xf numFmtId="164" fontId="0" fillId="0" borderId="0" xfId="0" applyNumberFormat="1"/>
    <xf numFmtId="0" fontId="6" fillId="2" borderId="2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4" borderId="1" xfId="0" applyFont="1" applyFill="1" applyBorder="1"/>
    <xf numFmtId="0" fontId="8" fillId="3" borderId="1" xfId="0" applyFont="1" applyFill="1" applyBorder="1"/>
    <xf numFmtId="0" fontId="9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164" fontId="10" fillId="0" borderId="0" xfId="1" applyFon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0" fillId="4" borderId="0" xfId="0" applyFill="1"/>
    <xf numFmtId="9" fontId="0" fillId="0" borderId="0" xfId="2" applyFont="1"/>
    <xf numFmtId="0" fontId="13" fillId="5" borderId="5" xfId="0" applyFont="1" applyFill="1" applyBorder="1" applyAlignment="1">
      <alignment horizontal="left" vertical="center" wrapText="1" indent="4"/>
    </xf>
    <xf numFmtId="0" fontId="13" fillId="5" borderId="5" xfId="0" applyFont="1" applyFill="1" applyBorder="1" applyAlignment="1">
      <alignment vertical="center" wrapText="1"/>
    </xf>
    <xf numFmtId="0" fontId="1" fillId="0" borderId="1" xfId="0" applyFont="1" applyBorder="1"/>
    <xf numFmtId="0" fontId="14" fillId="0" borderId="0" xfId="0" applyFont="1" applyAlignment="1">
      <alignment horizontal="left" vertical="center" indent="2"/>
    </xf>
    <xf numFmtId="41" fontId="0" fillId="0" borderId="0" xfId="0" applyNumberFormat="1"/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vertical="center" indent="5"/>
    </xf>
    <xf numFmtId="0" fontId="17" fillId="0" borderId="0" xfId="0" applyFont="1" applyAlignment="1">
      <alignment vertical="center"/>
    </xf>
    <xf numFmtId="0" fontId="19" fillId="6" borderId="7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vertical="center" wrapText="1"/>
    </xf>
    <xf numFmtId="0" fontId="21" fillId="5" borderId="11" xfId="0" applyFont="1" applyFill="1" applyBorder="1" applyAlignment="1">
      <alignment vertical="center" wrapText="1"/>
    </xf>
    <xf numFmtId="0" fontId="22" fillId="5" borderId="11" xfId="0" applyFont="1" applyFill="1" applyBorder="1" applyAlignment="1">
      <alignment horizontal="right" vertical="center" wrapText="1"/>
    </xf>
    <xf numFmtId="0" fontId="22" fillId="5" borderId="9" xfId="0" applyFont="1" applyFill="1" applyBorder="1" applyAlignment="1">
      <alignment horizontal="right" vertical="center" wrapText="1"/>
    </xf>
    <xf numFmtId="0" fontId="20" fillId="0" borderId="0" xfId="0" applyFont="1"/>
    <xf numFmtId="41" fontId="13" fillId="0" borderId="9" xfId="3" applyFont="1" applyBorder="1" applyAlignment="1">
      <alignment horizontal="right" vertical="center" wrapText="1"/>
    </xf>
    <xf numFmtId="3" fontId="13" fillId="0" borderId="9" xfId="0" applyNumberFormat="1" applyFont="1" applyBorder="1" applyAlignment="1">
      <alignment horizontal="right" vertical="center" wrapText="1"/>
    </xf>
    <xf numFmtId="0" fontId="13" fillId="5" borderId="10" xfId="0" applyFont="1" applyFill="1" applyBorder="1" applyAlignment="1">
      <alignment vertical="center" wrapText="1"/>
    </xf>
    <xf numFmtId="41" fontId="13" fillId="5" borderId="11" xfId="3" applyFont="1" applyFill="1" applyBorder="1" applyAlignment="1">
      <alignment vertical="center" wrapText="1"/>
    </xf>
    <xf numFmtId="41" fontId="13" fillId="5" borderId="9" xfId="3" applyFont="1" applyFill="1" applyBorder="1" applyAlignment="1">
      <alignment horizontal="right" vertical="center" wrapText="1"/>
    </xf>
    <xf numFmtId="0" fontId="13" fillId="5" borderId="11" xfId="0" applyFont="1" applyFill="1" applyBorder="1" applyAlignment="1">
      <alignment horizontal="right" vertical="center" wrapText="1"/>
    </xf>
    <xf numFmtId="0" fontId="23" fillId="5" borderId="5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 indent="7"/>
    </xf>
    <xf numFmtId="0" fontId="23" fillId="0" borderId="9" xfId="0" applyFont="1" applyBorder="1" applyAlignment="1">
      <alignment horizontal="right" vertical="center" wrapText="1"/>
    </xf>
    <xf numFmtId="0" fontId="19" fillId="6" borderId="5" xfId="0" applyFont="1" applyFill="1" applyBorder="1" applyAlignment="1">
      <alignment vertical="center" wrapText="1"/>
    </xf>
    <xf numFmtId="41" fontId="19" fillId="6" borderId="9" xfId="3" applyFont="1" applyFill="1" applyBorder="1" applyAlignment="1">
      <alignment horizontal="right" vertical="center" wrapText="1"/>
    </xf>
    <xf numFmtId="41" fontId="19" fillId="6" borderId="9" xfId="0" applyNumberFormat="1" applyFont="1" applyFill="1" applyBorder="1" applyAlignment="1">
      <alignment horizontal="right" vertical="center" wrapText="1"/>
    </xf>
    <xf numFmtId="3" fontId="19" fillId="6" borderId="9" xfId="3" applyNumberFormat="1" applyFont="1" applyFill="1" applyBorder="1" applyAlignment="1">
      <alignment horizontal="right" vertical="center" wrapText="1"/>
    </xf>
    <xf numFmtId="0" fontId="20" fillId="0" borderId="11" xfId="0" applyFont="1" applyBorder="1"/>
    <xf numFmtId="0" fontId="13" fillId="5" borderId="9" xfId="0" applyFont="1" applyFill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" fontId="19" fillId="6" borderId="9" xfId="3" applyNumberFormat="1" applyFont="1" applyFill="1" applyBorder="1" applyAlignment="1">
      <alignment horizontal="right" vertical="center" wrapText="1"/>
    </xf>
    <xf numFmtId="1" fontId="20" fillId="0" borderId="0" xfId="0" applyNumberFormat="1" applyFont="1"/>
    <xf numFmtId="1" fontId="19" fillId="6" borderId="5" xfId="0" applyNumberFormat="1" applyFont="1" applyFill="1" applyBorder="1" applyAlignment="1">
      <alignment vertical="center" wrapText="1"/>
    </xf>
    <xf numFmtId="1" fontId="20" fillId="0" borderId="11" xfId="0" applyNumberFormat="1" applyFont="1" applyBorder="1"/>
    <xf numFmtId="1" fontId="20" fillId="0" borderId="0" xfId="3" applyNumberFormat="1" applyFont="1"/>
    <xf numFmtId="1" fontId="13" fillId="5" borderId="11" xfId="0" applyNumberFormat="1" applyFont="1" applyFill="1" applyBorder="1" applyAlignment="1">
      <alignment horizontal="right" vertical="center" wrapText="1"/>
    </xf>
    <xf numFmtId="1" fontId="13" fillId="5" borderId="9" xfId="0" applyNumberFormat="1" applyFont="1" applyFill="1" applyBorder="1" applyAlignment="1">
      <alignment horizontal="right" vertical="center" wrapText="1"/>
    </xf>
    <xf numFmtId="1" fontId="19" fillId="6" borderId="12" xfId="0" applyNumberFormat="1" applyFont="1" applyFill="1" applyBorder="1" applyAlignment="1">
      <alignment vertical="center" wrapText="1"/>
    </xf>
    <xf numFmtId="3" fontId="19" fillId="6" borderId="13" xfId="3" applyNumberFormat="1" applyFont="1" applyFill="1" applyBorder="1" applyAlignment="1">
      <alignment horizontal="right" vertical="center" wrapText="1"/>
    </xf>
    <xf numFmtId="0" fontId="22" fillId="0" borderId="11" xfId="0" applyFont="1" applyBorder="1" applyAlignment="1">
      <alignment vertical="center"/>
    </xf>
    <xf numFmtId="41" fontId="22" fillId="0" borderId="11" xfId="3" applyFont="1" applyBorder="1" applyAlignment="1">
      <alignment vertical="center"/>
    </xf>
    <xf numFmtId="0" fontId="18" fillId="6" borderId="10" xfId="0" applyFont="1" applyFill="1" applyBorder="1" applyAlignment="1">
      <alignment vertical="center" wrapText="1"/>
    </xf>
    <xf numFmtId="41" fontId="13" fillId="6" borderId="11" xfId="3" applyFont="1" applyFill="1" applyBorder="1" applyAlignment="1">
      <alignment horizontal="right" vertical="center" wrapText="1"/>
    </xf>
    <xf numFmtId="41" fontId="13" fillId="6" borderId="9" xfId="3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24" fillId="5" borderId="5" xfId="0" applyFont="1" applyFill="1" applyBorder="1" applyAlignment="1">
      <alignment vertical="center" wrapText="1"/>
    </xf>
    <xf numFmtId="1" fontId="19" fillId="6" borderId="9" xfId="3" quotePrefix="1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1" fontId="20" fillId="0" borderId="0" xfId="3" applyNumberFormat="1" applyFont="1" applyAlignment="1">
      <alignment vertical="center" wrapText="1"/>
    </xf>
    <xf numFmtId="1" fontId="20" fillId="0" borderId="0" xfId="0" applyNumberFormat="1" applyFont="1" applyAlignment="1">
      <alignment vertical="center" wrapText="1"/>
    </xf>
    <xf numFmtId="0" fontId="19" fillId="6" borderId="12" xfId="0" applyFont="1" applyFill="1" applyBorder="1" applyAlignment="1">
      <alignment vertical="center" wrapText="1"/>
    </xf>
    <xf numFmtId="41" fontId="19" fillId="6" borderId="9" xfId="3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" fillId="5" borderId="14" xfId="0" applyFont="1" applyFill="1" applyBorder="1" applyAlignment="1">
      <alignment vertical="center" wrapText="1"/>
    </xf>
    <xf numFmtId="0" fontId="21" fillId="5" borderId="15" xfId="0" applyFont="1" applyFill="1" applyBorder="1" applyAlignment="1">
      <alignment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left" vertical="center" wrapText="1" indent="8"/>
    </xf>
    <xf numFmtId="0" fontId="27" fillId="5" borderId="17" xfId="0" applyFont="1" applyFill="1" applyBorder="1" applyAlignment="1">
      <alignment horizontal="left" vertical="center" wrapText="1" indent="8"/>
    </xf>
    <xf numFmtId="3" fontId="27" fillId="7" borderId="17" xfId="0" applyNumberFormat="1" applyFont="1" applyFill="1" applyBorder="1" applyAlignment="1">
      <alignment vertical="center" wrapText="1"/>
    </xf>
    <xf numFmtId="3" fontId="27" fillId="7" borderId="18" xfId="0" applyNumberFormat="1" applyFont="1" applyFill="1" applyBorder="1" applyAlignment="1">
      <alignment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3" fontId="30" fillId="7" borderId="18" xfId="0" applyNumberFormat="1" applyFont="1" applyFill="1" applyBorder="1" applyAlignment="1">
      <alignment vertical="center" wrapText="1"/>
    </xf>
    <xf numFmtId="0" fontId="27" fillId="0" borderId="0" xfId="0" applyFont="1" applyAlignment="1">
      <alignment horizontal="left" vertical="center" indent="2"/>
    </xf>
    <xf numFmtId="0" fontId="32" fillId="5" borderId="16" xfId="0" applyFont="1" applyFill="1" applyBorder="1" applyAlignment="1">
      <alignment horizontal="right" vertical="center" wrapText="1"/>
    </xf>
    <xf numFmtId="0" fontId="32" fillId="5" borderId="17" xfId="0" applyFont="1" applyFill="1" applyBorder="1" applyAlignment="1">
      <alignment horizontal="right" vertical="center" wrapText="1"/>
    </xf>
    <xf numFmtId="0" fontId="33" fillId="7" borderId="17" xfId="0" applyFont="1" applyFill="1" applyBorder="1" applyAlignment="1">
      <alignment horizontal="center" vertical="center" wrapText="1"/>
    </xf>
    <xf numFmtId="0" fontId="33" fillId="7" borderId="18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9" fontId="34" fillId="7" borderId="17" xfId="2" applyFont="1" applyFill="1" applyBorder="1" applyAlignment="1">
      <alignment horizontal="center" vertical="center" wrapText="1"/>
    </xf>
    <xf numFmtId="9" fontId="34" fillId="7" borderId="18" xfId="2" applyFont="1" applyFill="1" applyBorder="1" applyAlignment="1">
      <alignment horizontal="center" vertical="center" wrapText="1"/>
    </xf>
    <xf numFmtId="0" fontId="35" fillId="5" borderId="16" xfId="0" applyFont="1" applyFill="1" applyBorder="1" applyAlignment="1">
      <alignment horizontal="right" vertical="center" wrapText="1"/>
    </xf>
    <xf numFmtId="0" fontId="35" fillId="5" borderId="17" xfId="0" applyFont="1" applyFill="1" applyBorder="1" applyAlignment="1">
      <alignment horizontal="right" vertical="center" wrapText="1"/>
    </xf>
    <xf numFmtId="0" fontId="36" fillId="5" borderId="16" xfId="0" applyFont="1" applyFill="1" applyBorder="1" applyAlignment="1">
      <alignment horizontal="right" vertical="center" wrapText="1"/>
    </xf>
    <xf numFmtId="0" fontId="36" fillId="5" borderId="17" xfId="0" applyFont="1" applyFill="1" applyBorder="1" applyAlignment="1">
      <alignment horizontal="right" vertical="center" wrapText="1"/>
    </xf>
    <xf numFmtId="0" fontId="34" fillId="7" borderId="17" xfId="0" applyFont="1" applyFill="1" applyBorder="1" applyAlignment="1">
      <alignment horizontal="center" vertical="center" wrapText="1"/>
    </xf>
    <xf numFmtId="0" fontId="34" fillId="7" borderId="18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8" fillId="6" borderId="9" xfId="0" applyFont="1" applyFill="1" applyBorder="1" applyAlignment="1">
      <alignment horizontal="center" vertical="center" wrapText="1"/>
    </xf>
    <xf numFmtId="0" fontId="19" fillId="6" borderId="24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vertical="center" wrapText="1"/>
    </xf>
    <xf numFmtId="0" fontId="24" fillId="5" borderId="11" xfId="0" applyFont="1" applyFill="1" applyBorder="1" applyAlignment="1">
      <alignment vertical="center" wrapText="1"/>
    </xf>
    <xf numFmtId="0" fontId="24" fillId="5" borderId="9" xfId="0" applyFont="1" applyFill="1" applyBorder="1" applyAlignment="1">
      <alignment vertical="center" wrapText="1"/>
    </xf>
    <xf numFmtId="0" fontId="13" fillId="5" borderId="11" xfId="0" applyFont="1" applyFill="1" applyBorder="1" applyAlignment="1">
      <alignment vertical="center" wrapText="1"/>
    </xf>
    <xf numFmtId="0" fontId="19" fillId="6" borderId="9" xfId="0" applyFont="1" applyFill="1" applyBorder="1" applyAlignment="1">
      <alignment vertical="center"/>
    </xf>
    <xf numFmtId="0" fontId="24" fillId="5" borderId="5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3" fontId="24" fillId="0" borderId="9" xfId="0" applyNumberFormat="1" applyFont="1" applyBorder="1" applyAlignment="1">
      <alignment horizontal="right" vertical="center"/>
    </xf>
    <xf numFmtId="3" fontId="24" fillId="5" borderId="9" xfId="0" applyNumberFormat="1" applyFont="1" applyFill="1" applyBorder="1" applyAlignment="1">
      <alignment horizontal="right" vertical="center"/>
    </xf>
    <xf numFmtId="3" fontId="19" fillId="6" borderId="9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19" fillId="6" borderId="13" xfId="0" applyFont="1" applyFill="1" applyBorder="1" applyAlignment="1">
      <alignment horizontal="right" vertical="center"/>
    </xf>
    <xf numFmtId="0" fontId="24" fillId="0" borderId="9" xfId="0" applyFont="1" applyBorder="1" applyAlignment="1">
      <alignment horizontal="right" vertical="center"/>
    </xf>
    <xf numFmtId="0" fontId="24" fillId="5" borderId="9" xfId="0" applyFont="1" applyFill="1" applyBorder="1" applyAlignment="1">
      <alignment horizontal="right" vertical="center"/>
    </xf>
    <xf numFmtId="3" fontId="18" fillId="6" borderId="9" xfId="0" applyNumberFormat="1" applyFont="1" applyFill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/>
    </xf>
    <xf numFmtId="0" fontId="39" fillId="5" borderId="5" xfId="0" applyFont="1" applyFill="1" applyBorder="1" applyAlignment="1">
      <alignment vertical="center"/>
    </xf>
    <xf numFmtId="3" fontId="19" fillId="6" borderId="13" xfId="0" applyNumberFormat="1" applyFont="1" applyFill="1" applyBorder="1" applyAlignment="1">
      <alignment horizontal="right" vertical="center"/>
    </xf>
    <xf numFmtId="0" fontId="18" fillId="6" borderId="9" xfId="0" applyFont="1" applyFill="1" applyBorder="1" applyAlignment="1">
      <alignment vertical="center" wrapText="1"/>
    </xf>
    <xf numFmtId="3" fontId="18" fillId="6" borderId="9" xfId="0" applyNumberFormat="1" applyFont="1" applyFill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41" fontId="13" fillId="0" borderId="0" xfId="3" applyFont="1" applyFill="1" applyBorder="1" applyAlignment="1">
      <alignment horizontal="right" vertical="center" wrapText="1"/>
    </xf>
    <xf numFmtId="41" fontId="0" fillId="0" borderId="0" xfId="3" applyFont="1"/>
    <xf numFmtId="0" fontId="17" fillId="0" borderId="0" xfId="0" applyFont="1" applyAlignment="1">
      <alignment horizontal="left" vertical="center" indent="5"/>
    </xf>
    <xf numFmtId="0" fontId="18" fillId="6" borderId="7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vertical="center" wrapText="1"/>
    </xf>
    <xf numFmtId="0" fontId="41" fillId="6" borderId="11" xfId="0" applyFont="1" applyFill="1" applyBorder="1" applyAlignment="1">
      <alignment horizontal="right" vertical="center" wrapText="1"/>
    </xf>
    <xf numFmtId="0" fontId="41" fillId="6" borderId="9" xfId="0" applyFont="1" applyFill="1" applyBorder="1" applyAlignment="1">
      <alignment horizontal="right" vertical="center" wrapText="1"/>
    </xf>
    <xf numFmtId="0" fontId="13" fillId="5" borderId="9" xfId="0" applyFont="1" applyFill="1" applyBorder="1" applyAlignment="1">
      <alignment vertical="center" wrapText="1"/>
    </xf>
    <xf numFmtId="3" fontId="13" fillId="9" borderId="9" xfId="0" applyNumberFormat="1" applyFont="1" applyFill="1" applyBorder="1" applyAlignment="1">
      <alignment horizontal="right" vertical="center" wrapText="1"/>
    </xf>
    <xf numFmtId="41" fontId="13" fillId="9" borderId="9" xfId="3" applyFont="1" applyFill="1" applyBorder="1" applyAlignment="1">
      <alignment horizontal="right" vertical="center" wrapText="1"/>
    </xf>
    <xf numFmtId="0" fontId="13" fillId="9" borderId="9" xfId="0" applyFont="1" applyFill="1" applyBorder="1" applyAlignment="1">
      <alignment horizontal="right" vertical="center" wrapText="1"/>
    </xf>
    <xf numFmtId="3" fontId="20" fillId="0" borderId="11" xfId="0" applyNumberFormat="1" applyFont="1" applyBorder="1"/>
    <xf numFmtId="3" fontId="42" fillId="6" borderId="11" xfId="0" applyNumberFormat="1" applyFont="1" applyFill="1" applyBorder="1" applyAlignment="1">
      <alignment horizontal="right" vertical="center" wrapText="1"/>
    </xf>
    <xf numFmtId="3" fontId="42" fillId="6" borderId="9" xfId="0" applyNumberFormat="1" applyFont="1" applyFill="1" applyBorder="1" applyAlignment="1">
      <alignment horizontal="right" vertical="center" wrapText="1"/>
    </xf>
    <xf numFmtId="3" fontId="43" fillId="6" borderId="11" xfId="0" applyNumberFormat="1" applyFont="1" applyFill="1" applyBorder="1" applyAlignment="1">
      <alignment horizontal="right" vertical="center" wrapText="1"/>
    </xf>
    <xf numFmtId="3" fontId="43" fillId="6" borderId="9" xfId="0" applyNumberFormat="1" applyFont="1" applyFill="1" applyBorder="1" applyAlignment="1">
      <alignment horizontal="right" vertical="center" wrapText="1"/>
    </xf>
    <xf numFmtId="3" fontId="20" fillId="0" borderId="0" xfId="0" applyNumberFormat="1" applyFont="1"/>
    <xf numFmtId="0" fontId="18" fillId="6" borderId="12" xfId="0" applyFont="1" applyFill="1" applyBorder="1" applyAlignment="1">
      <alignment vertical="center" wrapText="1"/>
    </xf>
    <xf numFmtId="0" fontId="18" fillId="6" borderId="13" xfId="0" applyFont="1" applyFill="1" applyBorder="1" applyAlignment="1">
      <alignment vertical="center" wrapText="1"/>
    </xf>
    <xf numFmtId="3" fontId="18" fillId="6" borderId="13" xfId="0" applyNumberFormat="1" applyFont="1" applyFill="1" applyBorder="1" applyAlignment="1">
      <alignment horizontal="right" vertical="center" wrapText="1"/>
    </xf>
    <xf numFmtId="1" fontId="0" fillId="0" borderId="0" xfId="0" applyNumberFormat="1"/>
    <xf numFmtId="164" fontId="10" fillId="10" borderId="0" xfId="1" applyFont="1" applyFill="1"/>
    <xf numFmtId="0" fontId="45" fillId="0" borderId="0" xfId="0" applyFont="1" applyAlignment="1">
      <alignment horizontal="left" vertical="center" indent="15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9" fillId="11" borderId="12" xfId="0" applyFont="1" applyFill="1" applyBorder="1" applyAlignment="1">
      <alignment vertical="center" wrapText="1"/>
    </xf>
    <xf numFmtId="0" fontId="50" fillId="11" borderId="13" xfId="0" applyFont="1" applyFill="1" applyBorder="1" applyAlignment="1">
      <alignment vertical="center" wrapText="1"/>
    </xf>
    <xf numFmtId="0" fontId="51" fillId="12" borderId="5" xfId="0" applyFont="1" applyFill="1" applyBorder="1" applyAlignment="1">
      <alignment vertical="center" wrapText="1"/>
    </xf>
    <xf numFmtId="3" fontId="52" fillId="0" borderId="9" xfId="0" applyNumberFormat="1" applyFont="1" applyBorder="1" applyAlignment="1">
      <alignment horizontal="right" vertical="center" wrapText="1"/>
    </xf>
    <xf numFmtId="0" fontId="52" fillId="0" borderId="9" xfId="0" applyFont="1" applyBorder="1" applyAlignment="1">
      <alignment horizontal="right" vertical="center" wrapText="1"/>
    </xf>
    <xf numFmtId="0" fontId="50" fillId="11" borderId="5" xfId="0" applyFont="1" applyFill="1" applyBorder="1" applyAlignment="1">
      <alignment vertical="center" wrapText="1"/>
    </xf>
    <xf numFmtId="3" fontId="50" fillId="11" borderId="9" xfId="0" applyNumberFormat="1" applyFont="1" applyFill="1" applyBorder="1" applyAlignment="1">
      <alignment horizontal="right" vertical="center" wrapText="1"/>
    </xf>
    <xf numFmtId="0" fontId="50" fillId="11" borderId="9" xfId="0" applyFont="1" applyFill="1" applyBorder="1" applyAlignment="1">
      <alignment horizontal="right" vertical="center" wrapText="1"/>
    </xf>
    <xf numFmtId="0" fontId="50" fillId="11" borderId="21" xfId="0" applyFont="1" applyFill="1" applyBorder="1" applyAlignment="1">
      <alignment vertical="center" wrapText="1"/>
    </xf>
    <xf numFmtId="0" fontId="50" fillId="11" borderId="22" xfId="0" applyFont="1" applyFill="1" applyBorder="1" applyAlignment="1">
      <alignment vertical="center" wrapText="1"/>
    </xf>
    <xf numFmtId="0" fontId="52" fillId="0" borderId="0" xfId="0" applyFont="1" applyAlignment="1">
      <alignment horizontal="left" vertical="center" indent="8"/>
    </xf>
    <xf numFmtId="0" fontId="48" fillId="0" borderId="0" xfId="0" applyFont="1" applyAlignment="1">
      <alignment horizontal="center" vertical="center"/>
    </xf>
    <xf numFmtId="0" fontId="53" fillId="0" borderId="9" xfId="0" applyFont="1" applyBorder="1" applyAlignment="1">
      <alignment vertical="center" wrapText="1"/>
    </xf>
    <xf numFmtId="0" fontId="54" fillId="12" borderId="5" xfId="0" applyFont="1" applyFill="1" applyBorder="1" applyAlignment="1">
      <alignment vertical="center" wrapText="1"/>
    </xf>
    <xf numFmtId="3" fontId="46" fillId="0" borderId="9" xfId="0" applyNumberFormat="1" applyFont="1" applyBorder="1" applyAlignment="1">
      <alignment horizontal="right" vertical="center" wrapText="1"/>
    </xf>
    <xf numFmtId="0" fontId="46" fillId="0" borderId="9" xfId="0" applyFont="1" applyBorder="1" applyAlignment="1">
      <alignment horizontal="right" vertical="center" wrapText="1"/>
    </xf>
    <xf numFmtId="0" fontId="50" fillId="11" borderId="8" xfId="0" applyFont="1" applyFill="1" applyBorder="1" applyAlignment="1">
      <alignment vertical="center" wrapText="1"/>
    </xf>
    <xf numFmtId="3" fontId="55" fillId="0" borderId="24" xfId="0" applyNumberFormat="1" applyFont="1" applyBorder="1" applyAlignment="1">
      <alignment horizontal="left" vertical="center" wrapText="1"/>
    </xf>
    <xf numFmtId="0" fontId="50" fillId="11" borderId="13" xfId="0" applyFont="1" applyFill="1" applyBorder="1" applyAlignment="1">
      <alignment horizontal="center" vertical="center" wrapText="1"/>
    </xf>
    <xf numFmtId="0" fontId="56" fillId="0" borderId="0" xfId="0" applyFont="1"/>
    <xf numFmtId="165" fontId="1" fillId="13" borderId="1" xfId="0" applyNumberFormat="1" applyFont="1" applyFill="1" applyBorder="1"/>
    <xf numFmtId="0" fontId="0" fillId="13" borderId="25" xfId="0" applyFill="1" applyBorder="1" applyAlignment="1">
      <alignment horizontal="right"/>
    </xf>
    <xf numFmtId="165" fontId="0" fillId="14" borderId="0" xfId="0" applyNumberFormat="1" applyFill="1"/>
    <xf numFmtId="41" fontId="13" fillId="0" borderId="9" xfId="3" applyFont="1" applyFill="1" applyBorder="1" applyAlignment="1">
      <alignment horizontal="right" vertical="center" wrapText="1"/>
    </xf>
    <xf numFmtId="165" fontId="1" fillId="0" borderId="0" xfId="0" applyNumberFormat="1" applyFont="1" applyAlignment="1" applyProtection="1">
      <alignment horizontal="center"/>
      <protection locked="0"/>
    </xf>
    <xf numFmtId="165" fontId="2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1" fillId="0" borderId="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0" fontId="18" fillId="6" borderId="6" xfId="0" applyFont="1" applyFill="1" applyBorder="1" applyAlignment="1">
      <alignment vertical="center" wrapText="1"/>
    </xf>
    <xf numFmtId="0" fontId="18" fillId="6" borderId="5" xfId="0" applyFont="1" applyFill="1" applyBorder="1" applyAlignment="1">
      <alignment vertical="center" wrapText="1"/>
    </xf>
    <xf numFmtId="0" fontId="20" fillId="0" borderId="8" xfId="0" applyFont="1" applyBorder="1"/>
    <xf numFmtId="0" fontId="50" fillId="11" borderId="21" xfId="0" applyFont="1" applyFill="1" applyBorder="1" applyAlignment="1">
      <alignment vertical="center" wrapText="1"/>
    </xf>
    <xf numFmtId="0" fontId="50" fillId="11" borderId="22" xfId="0" applyFont="1" applyFill="1" applyBorder="1" applyAlignment="1">
      <alignment vertical="center" wrapText="1"/>
    </xf>
    <xf numFmtId="0" fontId="50" fillId="11" borderId="13" xfId="0" applyFont="1" applyFill="1" applyBorder="1" applyAlignment="1">
      <alignment vertical="center" wrapText="1"/>
    </xf>
    <xf numFmtId="0" fontId="24" fillId="5" borderId="21" xfId="0" applyFont="1" applyFill="1" applyBorder="1" applyAlignment="1">
      <alignment vertical="center" wrapText="1"/>
    </xf>
    <xf numFmtId="0" fontId="24" fillId="5" borderId="22" xfId="0" applyFont="1" applyFill="1" applyBorder="1" applyAlignment="1">
      <alignment vertical="center" wrapText="1"/>
    </xf>
    <xf numFmtId="0" fontId="24" fillId="5" borderId="13" xfId="0" applyFont="1" applyFill="1" applyBorder="1" applyAlignment="1">
      <alignment vertical="center" wrapText="1"/>
    </xf>
    <xf numFmtId="0" fontId="20" fillId="6" borderId="23" xfId="0" applyFont="1" applyFill="1" applyBorder="1" applyAlignment="1">
      <alignment vertical="center"/>
    </xf>
    <xf numFmtId="0" fontId="20" fillId="6" borderId="7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9" xfId="0" applyFont="1" applyFill="1" applyBorder="1" applyAlignment="1">
      <alignment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31" fillId="8" borderId="19" xfId="0" applyFont="1" applyFill="1" applyBorder="1" applyAlignment="1">
      <alignment vertical="center" wrapText="1"/>
    </xf>
    <xf numFmtId="0" fontId="31" fillId="8" borderId="20" xfId="0" applyFont="1" applyFill="1" applyBorder="1" applyAlignment="1">
      <alignment vertical="center" wrapText="1"/>
    </xf>
    <xf numFmtId="0" fontId="31" fillId="8" borderId="15" xfId="0" applyFont="1" applyFill="1" applyBorder="1" applyAlignment="1">
      <alignment vertical="center" wrapText="1"/>
    </xf>
    <xf numFmtId="0" fontId="21" fillId="5" borderId="19" xfId="0" applyFont="1" applyFill="1" applyBorder="1" applyAlignment="1">
      <alignment vertical="center" wrapText="1"/>
    </xf>
    <xf numFmtId="0" fontId="21" fillId="5" borderId="20" xfId="0" applyFont="1" applyFill="1" applyBorder="1" applyAlignment="1">
      <alignment vertical="center" wrapText="1"/>
    </xf>
    <xf numFmtId="0" fontId="21" fillId="5" borderId="15" xfId="0" applyFont="1" applyFill="1" applyBorder="1" applyAlignment="1">
      <alignment vertical="center" wrapText="1"/>
    </xf>
    <xf numFmtId="0" fontId="19" fillId="6" borderId="21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3" fontId="50" fillId="11" borderId="6" xfId="0" applyNumberFormat="1" applyFont="1" applyFill="1" applyBorder="1" applyAlignment="1">
      <alignment horizontal="right" vertical="center" wrapText="1"/>
    </xf>
    <xf numFmtId="3" fontId="50" fillId="11" borderId="5" xfId="0" applyNumberFormat="1" applyFont="1" applyFill="1" applyBorder="1" applyAlignment="1">
      <alignment horizontal="right" vertical="center" wrapText="1"/>
    </xf>
    <xf numFmtId="41" fontId="52" fillId="0" borderId="9" xfId="0" applyNumberFormat="1" applyFont="1" applyBorder="1" applyAlignment="1">
      <alignment horizontal="right" vertical="center" wrapText="1"/>
    </xf>
    <xf numFmtId="41" fontId="50" fillId="11" borderId="9" xfId="0" applyNumberFormat="1" applyFont="1" applyFill="1" applyBorder="1" applyAlignment="1">
      <alignment horizontal="right" vertical="center" wrapText="1"/>
    </xf>
    <xf numFmtId="0" fontId="50" fillId="11" borderId="7" xfId="0" applyFont="1" applyFill="1" applyBorder="1" applyAlignment="1">
      <alignment horizontal="left" vertical="center" wrapText="1"/>
    </xf>
    <xf numFmtId="0" fontId="50" fillId="11" borderId="24" xfId="0" applyFont="1" applyFill="1" applyBorder="1" applyAlignment="1">
      <alignment horizontal="left" vertical="center" wrapText="1"/>
    </xf>
    <xf numFmtId="41" fontId="53" fillId="0" borderId="9" xfId="0" applyNumberFormat="1" applyFont="1" applyBorder="1" applyAlignment="1">
      <alignment vertical="center" wrapText="1"/>
    </xf>
    <xf numFmtId="0" fontId="51" fillId="12" borderId="0" xfId="0" applyFont="1" applyFill="1" applyBorder="1" applyAlignment="1">
      <alignment vertical="center" wrapText="1"/>
    </xf>
  </cellXfs>
  <cellStyles count="4">
    <cellStyle name="Millares [0]" xfId="3" builtinId="6"/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4827cc248f5d14c/ASES%20RSR/FUNDACION%20PLEYADES/A&#209;O%202021/balance_tributario_2021%20Pleyad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guasandinascl-my.sharepoint.com/personal/vmartinez_aguasandinas_cl/Documents/Escritorio/Doc.%20Personales/Fundacion%20Pleyades/2025/Contabilidad%20Pl&#233;yades%202025.xlsx" TargetMode="External"/><Relationship Id="rId1" Type="http://schemas.openxmlformats.org/officeDocument/2006/relationships/externalLinkPath" Target="Contabilidad%20Pl&#233;yade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4/FECU%20Pleyades%20al%2031.12.2024%20VF.xlsx" TargetMode="External"/><Relationship Id="rId2" Type="http://schemas.openxmlformats.org/officeDocument/2006/relationships/externalLinkPath" Target="https://aguasandinascl-my.sharepoint.com/personal/vmartinez_aguasandinas_cl/Documents/Escritorio/Doc.%20Personales/Fundacion%20Pleyades/2024/FECU%20Pleyades%20al%2031.12.2024%20VF.xlsx" TargetMode="External"/><Relationship Id="rId1" Type="http://schemas.openxmlformats.org/officeDocument/2006/relationships/externalLinkPath" Target="/personal/vmartinez_aguasandinas_cl/Documents/Escritorio/Doc.%20Personales/Fundacion%20Pleyades/2024/FECU%20Pleyades%20al%2031.12.2024%20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"/>
      <sheetName val="balance_tributario"/>
      <sheetName val="CLASIFICADO"/>
      <sheetName val="FECU 1"/>
      <sheetName val="FECU 2"/>
    </sheetNames>
    <sheetDataSet>
      <sheetData sheetId="0"/>
      <sheetData sheetId="1"/>
      <sheetData sheetId="2"/>
      <sheetData sheetId="3">
        <row r="9">
          <cell r="B9">
            <v>70480.94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enta 3"/>
      <sheetName val="Cuenta 2"/>
      <sheetName val="Cuenta 1"/>
      <sheetName val="Consolidad EFE"/>
    </sheetNames>
    <sheetDataSet>
      <sheetData sheetId="0"/>
      <sheetData sheetId="1"/>
      <sheetData sheetId="2"/>
      <sheetData sheetId="3">
        <row r="30">
          <cell r="C30">
            <v>24354.359</v>
          </cell>
        </row>
        <row r="31">
          <cell r="C31">
            <v>299997.36200000002</v>
          </cell>
        </row>
        <row r="32">
          <cell r="A32" t="str">
            <v>4.91.6 Sueldos y honorarios pagados (menos)</v>
          </cell>
          <cell r="B32">
            <v>-288323728</v>
          </cell>
          <cell r="C32">
            <v>-288323.728</v>
          </cell>
        </row>
        <row r="33">
          <cell r="A33" t="str">
            <v>4.91.7 Pago a proveedores (menos)</v>
          </cell>
          <cell r="B33">
            <v>-36072316</v>
          </cell>
          <cell r="C33">
            <v>-36072.315999999999</v>
          </cell>
        </row>
        <row r="34">
          <cell r="A34" t="str">
            <v>4.92.1 Venta de activos fijos</v>
          </cell>
          <cell r="B34">
            <v>2970000</v>
          </cell>
          <cell r="C34">
            <v>2970</v>
          </cell>
        </row>
        <row r="35">
          <cell r="A35" t="str">
            <v>4.92.2 Compra de activos fijos (menos)</v>
          </cell>
          <cell r="B35">
            <v>-4700449</v>
          </cell>
          <cell r="C35">
            <v>-4700.4489999999996</v>
          </cell>
        </row>
        <row r="36">
          <cell r="A36" t="str">
            <v>4.93.3 Gastos financieros (menos)</v>
          </cell>
          <cell r="B36">
            <v>-943466</v>
          </cell>
          <cell r="C36">
            <v>-943.46600000000001</v>
          </cell>
        </row>
        <row r="37">
          <cell r="C37">
            <v>-2718.2379999999816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ce Tributario"/>
      <sheetName val="Comparativo "/>
      <sheetName val="EEFF"/>
      <sheetName val="EERR"/>
      <sheetName val="EFE"/>
      <sheetName val="Patrimonio"/>
      <sheetName val="Otros"/>
    </sheetNames>
    <sheetDataSet>
      <sheetData sheetId="0"/>
      <sheetData sheetId="1"/>
      <sheetData sheetId="2">
        <row r="39">
          <cell r="H39">
            <v>8800.8542899999611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DA29-3673-E648-A7BD-1F0287077826}">
  <dimension ref="A1:Q69"/>
  <sheetViews>
    <sheetView tabSelected="1" zoomScale="115" zoomScaleNormal="115" zoomScaleSheetLayoutView="100" workbookViewId="0">
      <pane ySplit="2" topLeftCell="A48" activePane="bottomLeft" state="frozen"/>
      <selection pane="bottomLeft" activeCell="I9" sqref="I9"/>
    </sheetView>
  </sheetViews>
  <sheetFormatPr baseColWidth="10" defaultRowHeight="15.5" x14ac:dyDescent="0.35"/>
  <cols>
    <col min="1" max="1" width="29.25" customWidth="1"/>
    <col min="12" max="12" width="13.83203125" customWidth="1"/>
    <col min="13" max="13" width="12.1640625" bestFit="1" customWidth="1"/>
  </cols>
  <sheetData>
    <row r="1" spans="1:13" x14ac:dyDescent="0.35">
      <c r="A1" s="1"/>
      <c r="B1" s="187" t="s">
        <v>1</v>
      </c>
      <c r="C1" s="187"/>
      <c r="D1" s="187" t="s">
        <v>2</v>
      </c>
      <c r="E1" s="187"/>
      <c r="F1" s="187" t="s">
        <v>3</v>
      </c>
      <c r="G1" s="187"/>
      <c r="H1" s="187" t="s">
        <v>4</v>
      </c>
      <c r="I1" s="187"/>
      <c r="J1" s="11"/>
    </row>
    <row r="2" spans="1:13" x14ac:dyDescent="0.35">
      <c r="A2" s="2" t="s">
        <v>5</v>
      </c>
      <c r="B2" s="3" t="s">
        <v>6</v>
      </c>
      <c r="C2" s="3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11"/>
    </row>
    <row r="3" spans="1:13" x14ac:dyDescent="0.35">
      <c r="A3" s="8" t="s">
        <v>14</v>
      </c>
      <c r="B3" s="5">
        <v>88198635</v>
      </c>
      <c r="C3" s="5">
        <v>63517101</v>
      </c>
      <c r="D3" s="5">
        <v>24681534</v>
      </c>
      <c r="E3" s="5" t="s">
        <v>83</v>
      </c>
      <c r="F3" s="5">
        <v>24681534</v>
      </c>
      <c r="G3" s="5" t="s">
        <v>83</v>
      </c>
      <c r="H3" s="5" t="s">
        <v>83</v>
      </c>
      <c r="I3" s="5" t="s">
        <v>83</v>
      </c>
      <c r="J3" s="181" t="s">
        <v>299</v>
      </c>
      <c r="L3" s="12">
        <f>B3-C3</f>
        <v>24681534</v>
      </c>
      <c r="M3" t="s">
        <v>45</v>
      </c>
    </row>
    <row r="4" spans="1:13" x14ac:dyDescent="0.35">
      <c r="A4" s="8" t="s">
        <v>15</v>
      </c>
      <c r="B4" s="5">
        <v>291384298</v>
      </c>
      <c r="C4" s="5">
        <v>273128766</v>
      </c>
      <c r="D4" s="5">
        <v>18255532</v>
      </c>
      <c r="E4" s="5" t="s">
        <v>83</v>
      </c>
      <c r="F4" s="5">
        <v>18255532</v>
      </c>
      <c r="G4" s="5" t="s">
        <v>83</v>
      </c>
      <c r="H4" s="5" t="s">
        <v>83</v>
      </c>
      <c r="I4" s="5" t="s">
        <v>83</v>
      </c>
      <c r="J4" s="181" t="s">
        <v>299</v>
      </c>
      <c r="L4" s="12">
        <f t="shared" ref="L4:L59" si="0">B4-C4</f>
        <v>18255532</v>
      </c>
      <c r="M4" t="s">
        <v>45</v>
      </c>
    </row>
    <row r="5" spans="1:13" x14ac:dyDescent="0.35">
      <c r="A5" s="30" t="s">
        <v>16</v>
      </c>
      <c r="B5" s="5">
        <v>35996947</v>
      </c>
      <c r="C5" s="5">
        <v>33289277</v>
      </c>
      <c r="D5" s="5">
        <v>2707670</v>
      </c>
      <c r="E5" s="5" t="s">
        <v>83</v>
      </c>
      <c r="F5" s="5">
        <v>2707670</v>
      </c>
      <c r="G5" s="5" t="s">
        <v>83</v>
      </c>
      <c r="H5" s="5" t="s">
        <v>83</v>
      </c>
      <c r="I5" s="5" t="s">
        <v>83</v>
      </c>
      <c r="J5" s="181" t="s">
        <v>299</v>
      </c>
      <c r="L5" s="12">
        <f t="shared" si="0"/>
        <v>2707670</v>
      </c>
      <c r="M5" t="s">
        <v>45</v>
      </c>
    </row>
    <row r="6" spans="1:13" x14ac:dyDescent="0.35">
      <c r="A6" s="30" t="s">
        <v>302</v>
      </c>
      <c r="B6" s="5">
        <v>2000000</v>
      </c>
      <c r="C6" s="5">
        <v>400000</v>
      </c>
      <c r="D6" s="5">
        <v>1600000</v>
      </c>
      <c r="E6" s="5" t="s">
        <v>83</v>
      </c>
      <c r="F6" s="5">
        <v>1600000</v>
      </c>
      <c r="G6" s="5" t="s">
        <v>83</v>
      </c>
      <c r="H6" s="5" t="s">
        <v>83</v>
      </c>
      <c r="I6" s="5" t="s">
        <v>83</v>
      </c>
      <c r="J6" s="181" t="s">
        <v>303</v>
      </c>
      <c r="L6" s="12">
        <f t="shared" si="0"/>
        <v>1600000</v>
      </c>
      <c r="M6" t="s">
        <v>45</v>
      </c>
    </row>
    <row r="7" spans="1:13" x14ac:dyDescent="0.35">
      <c r="A7" s="30" t="s">
        <v>17</v>
      </c>
      <c r="B7" s="5">
        <v>4470593</v>
      </c>
      <c r="C7" s="5"/>
      <c r="D7" s="5">
        <v>4470593</v>
      </c>
      <c r="E7" s="5" t="s">
        <v>83</v>
      </c>
      <c r="F7" s="5">
        <v>4470593</v>
      </c>
      <c r="G7" s="5" t="s">
        <v>83</v>
      </c>
      <c r="H7" s="5" t="s">
        <v>83</v>
      </c>
      <c r="I7" s="5" t="s">
        <v>83</v>
      </c>
      <c r="J7" s="181" t="s">
        <v>304</v>
      </c>
      <c r="L7" s="12">
        <f t="shared" si="0"/>
        <v>4470593</v>
      </c>
      <c r="M7" t="s">
        <v>54</v>
      </c>
    </row>
    <row r="8" spans="1:13" x14ac:dyDescent="0.35">
      <c r="A8" s="30" t="s">
        <v>18</v>
      </c>
      <c r="B8" s="5"/>
      <c r="C8" s="5">
        <v>2602699.3333333302</v>
      </c>
      <c r="D8" s="5" t="s">
        <v>83</v>
      </c>
      <c r="E8" s="5">
        <v>2602699.333333333</v>
      </c>
      <c r="F8" s="5" t="s">
        <v>83</v>
      </c>
      <c r="G8" s="5">
        <v>2602699.333333333</v>
      </c>
      <c r="H8" s="5" t="s">
        <v>83</v>
      </c>
      <c r="I8" s="5" t="s">
        <v>83</v>
      </c>
      <c r="J8" s="181" t="s">
        <v>304</v>
      </c>
      <c r="L8" s="12">
        <f t="shared" si="0"/>
        <v>-2602699.3333333302</v>
      </c>
      <c r="M8" t="s">
        <v>54</v>
      </c>
    </row>
    <row r="9" spans="1:13" x14ac:dyDescent="0.35">
      <c r="A9" s="30" t="s">
        <v>19</v>
      </c>
      <c r="B9" s="5">
        <v>1985426</v>
      </c>
      <c r="C9" s="5"/>
      <c r="D9" s="5">
        <v>1985426</v>
      </c>
      <c r="E9" s="5" t="s">
        <v>83</v>
      </c>
      <c r="F9" s="5">
        <v>1985426</v>
      </c>
      <c r="G9" s="5" t="s">
        <v>83</v>
      </c>
      <c r="H9" s="5" t="s">
        <v>83</v>
      </c>
      <c r="I9" s="5" t="s">
        <v>83</v>
      </c>
      <c r="J9" s="181" t="s">
        <v>304</v>
      </c>
      <c r="L9" s="12">
        <f t="shared" si="0"/>
        <v>1985426</v>
      </c>
      <c r="M9" t="s">
        <v>54</v>
      </c>
    </row>
    <row r="10" spans="1:13" x14ac:dyDescent="0.35">
      <c r="A10" s="30" t="s">
        <v>20</v>
      </c>
      <c r="B10" s="5"/>
      <c r="C10" s="5">
        <v>500000</v>
      </c>
      <c r="D10" s="5" t="s">
        <v>83</v>
      </c>
      <c r="E10" s="5">
        <v>500000</v>
      </c>
      <c r="F10" s="5" t="s">
        <v>83</v>
      </c>
      <c r="G10" s="5">
        <v>500000</v>
      </c>
      <c r="H10" s="5" t="s">
        <v>83</v>
      </c>
      <c r="I10" s="5" t="s">
        <v>83</v>
      </c>
      <c r="J10" s="181" t="s">
        <v>304</v>
      </c>
      <c r="L10" s="12">
        <f t="shared" si="0"/>
        <v>-500000</v>
      </c>
      <c r="M10" t="s">
        <v>54</v>
      </c>
    </row>
    <row r="11" spans="1:13" x14ac:dyDescent="0.35">
      <c r="A11" s="30" t="s">
        <v>84</v>
      </c>
      <c r="B11" s="5">
        <v>4095046</v>
      </c>
      <c r="C11" s="5">
        <v>5845045.8095238097</v>
      </c>
      <c r="D11" s="5" t="s">
        <v>83</v>
      </c>
      <c r="E11" s="5">
        <v>1749999.8095238097</v>
      </c>
      <c r="F11" s="5" t="s">
        <v>83</v>
      </c>
      <c r="G11" s="5">
        <v>1749999.8095238097</v>
      </c>
      <c r="H11" s="5" t="s">
        <v>83</v>
      </c>
      <c r="I11" s="5" t="s">
        <v>83</v>
      </c>
      <c r="J11" s="181" t="s">
        <v>304</v>
      </c>
      <c r="L11" s="12">
        <f t="shared" si="0"/>
        <v>-1749999.8095238097</v>
      </c>
      <c r="M11" t="s">
        <v>54</v>
      </c>
    </row>
    <row r="12" spans="1:13" x14ac:dyDescent="0.35">
      <c r="A12" s="30" t="s">
        <v>21</v>
      </c>
      <c r="B12" s="5">
        <v>19639072</v>
      </c>
      <c r="C12" s="5">
        <v>5639072</v>
      </c>
      <c r="D12" s="5">
        <v>14000000</v>
      </c>
      <c r="E12" s="5" t="s">
        <v>83</v>
      </c>
      <c r="F12" s="5">
        <v>14000000</v>
      </c>
      <c r="G12" s="5" t="s">
        <v>83</v>
      </c>
      <c r="H12" s="5" t="s">
        <v>83</v>
      </c>
      <c r="I12" s="5" t="s">
        <v>83</v>
      </c>
      <c r="J12" s="181" t="s">
        <v>304</v>
      </c>
      <c r="L12" s="12">
        <f t="shared" si="0"/>
        <v>14000000</v>
      </c>
      <c r="M12" t="s">
        <v>54</v>
      </c>
    </row>
    <row r="13" spans="1:13" x14ac:dyDescent="0.35">
      <c r="A13" s="30" t="s">
        <v>85</v>
      </c>
      <c r="B13" s="5">
        <v>195959764</v>
      </c>
      <c r="C13" s="5">
        <v>212664999</v>
      </c>
      <c r="D13" s="5" t="s">
        <v>83</v>
      </c>
      <c r="E13" s="5">
        <v>16705235</v>
      </c>
      <c r="F13" s="182" t="s">
        <v>83</v>
      </c>
      <c r="G13" s="5">
        <v>16705235</v>
      </c>
      <c r="H13" s="5" t="s">
        <v>83</v>
      </c>
      <c r="I13" s="5" t="s">
        <v>83</v>
      </c>
      <c r="J13" s="181" t="s">
        <v>301</v>
      </c>
      <c r="L13" s="12">
        <f t="shared" si="0"/>
        <v>-16705235</v>
      </c>
      <c r="M13" t="s">
        <v>55</v>
      </c>
    </row>
    <row r="14" spans="1:13" x14ac:dyDescent="0.35">
      <c r="A14" s="30" t="s">
        <v>86</v>
      </c>
      <c r="B14" s="5">
        <v>168067272</v>
      </c>
      <c r="C14" s="5">
        <v>170646582</v>
      </c>
      <c r="D14" s="5" t="s">
        <v>83</v>
      </c>
      <c r="E14" s="5">
        <v>2579310</v>
      </c>
      <c r="F14" s="5" t="s">
        <v>83</v>
      </c>
      <c r="G14" s="5">
        <v>2579310</v>
      </c>
      <c r="H14" s="5" t="s">
        <v>83</v>
      </c>
      <c r="I14" s="5" t="s">
        <v>83</v>
      </c>
      <c r="J14" s="181" t="s">
        <v>305</v>
      </c>
      <c r="L14" s="12">
        <f t="shared" si="0"/>
        <v>-2579310</v>
      </c>
      <c r="M14" t="s">
        <v>55</v>
      </c>
    </row>
    <row r="15" spans="1:13" x14ac:dyDescent="0.35">
      <c r="A15" s="30" t="s">
        <v>22</v>
      </c>
      <c r="B15" s="5">
        <v>58452421</v>
      </c>
      <c r="C15" s="5">
        <v>63289980</v>
      </c>
      <c r="D15" s="5" t="s">
        <v>83</v>
      </c>
      <c r="E15" s="5">
        <v>4837559</v>
      </c>
      <c r="F15" s="5" t="s">
        <v>83</v>
      </c>
      <c r="G15" s="5">
        <v>4837559</v>
      </c>
      <c r="H15" s="5" t="s">
        <v>83</v>
      </c>
      <c r="I15" s="5" t="s">
        <v>83</v>
      </c>
      <c r="J15" s="181" t="s">
        <v>306</v>
      </c>
      <c r="L15" s="12">
        <f t="shared" si="0"/>
        <v>-4837559</v>
      </c>
      <c r="M15" t="s">
        <v>55</v>
      </c>
    </row>
    <row r="16" spans="1:13" x14ac:dyDescent="0.35">
      <c r="A16" s="30" t="s">
        <v>23</v>
      </c>
      <c r="B16" s="5">
        <v>5466068</v>
      </c>
      <c r="C16" s="5">
        <v>5466068</v>
      </c>
      <c r="D16" s="5" t="s">
        <v>83</v>
      </c>
      <c r="E16" s="5" t="s">
        <v>83</v>
      </c>
      <c r="F16" s="5" t="s">
        <v>83</v>
      </c>
      <c r="G16" s="5" t="s">
        <v>83</v>
      </c>
      <c r="H16" s="5" t="s">
        <v>83</v>
      </c>
      <c r="I16" s="5" t="s">
        <v>83</v>
      </c>
      <c r="J16" s="181"/>
      <c r="L16" s="12">
        <f t="shared" si="0"/>
        <v>0</v>
      </c>
      <c r="M16" t="s">
        <v>55</v>
      </c>
    </row>
    <row r="17" spans="1:17" x14ac:dyDescent="0.35">
      <c r="A17" s="30" t="s">
        <v>300</v>
      </c>
      <c r="B17" s="5">
        <v>952662</v>
      </c>
      <c r="C17" s="5">
        <v>1093746</v>
      </c>
      <c r="D17" s="5" t="s">
        <v>83</v>
      </c>
      <c r="E17" s="5">
        <v>141084</v>
      </c>
      <c r="F17" s="5" t="s">
        <v>83</v>
      </c>
      <c r="G17" s="5">
        <v>141084</v>
      </c>
      <c r="H17" s="5" t="s">
        <v>83</v>
      </c>
      <c r="I17" s="5" t="s">
        <v>83</v>
      </c>
      <c r="J17" s="181" t="s">
        <v>301</v>
      </c>
      <c r="L17" s="12">
        <f t="shared" si="0"/>
        <v>-141084</v>
      </c>
      <c r="M17" t="s">
        <v>55</v>
      </c>
      <c r="P17" s="12"/>
    </row>
    <row r="18" spans="1:17" x14ac:dyDescent="0.35">
      <c r="A18" s="30" t="s">
        <v>87</v>
      </c>
      <c r="B18" s="5">
        <v>8062365</v>
      </c>
      <c r="C18" s="5">
        <v>8062365</v>
      </c>
      <c r="D18" s="5" t="s">
        <v>83</v>
      </c>
      <c r="E18" s="5" t="s">
        <v>83</v>
      </c>
      <c r="F18" s="182" t="s">
        <v>83</v>
      </c>
      <c r="G18" s="5" t="s">
        <v>83</v>
      </c>
      <c r="H18" s="5" t="s">
        <v>83</v>
      </c>
      <c r="I18" s="5" t="s">
        <v>83</v>
      </c>
      <c r="J18" s="181"/>
      <c r="L18" s="12">
        <f t="shared" si="0"/>
        <v>0</v>
      </c>
      <c r="M18" t="s">
        <v>55</v>
      </c>
      <c r="Q18" s="183"/>
    </row>
    <row r="19" spans="1:17" x14ac:dyDescent="0.35">
      <c r="A19" s="30" t="s">
        <v>0</v>
      </c>
      <c r="B19" s="5">
        <v>6071745</v>
      </c>
      <c r="C19" s="5">
        <v>6071745</v>
      </c>
      <c r="D19" s="5" t="s">
        <v>83</v>
      </c>
      <c r="E19" s="5" t="s">
        <v>83</v>
      </c>
      <c r="F19" s="5" t="s">
        <v>83</v>
      </c>
      <c r="G19" s="5" t="s">
        <v>83</v>
      </c>
      <c r="H19" s="5" t="s">
        <v>83</v>
      </c>
      <c r="I19" s="5" t="s">
        <v>83</v>
      </c>
      <c r="J19" s="181"/>
      <c r="L19" s="12">
        <f t="shared" si="0"/>
        <v>0</v>
      </c>
      <c r="M19" t="s">
        <v>55</v>
      </c>
    </row>
    <row r="20" spans="1:17" x14ac:dyDescent="0.35">
      <c r="A20" s="30" t="s">
        <v>88</v>
      </c>
      <c r="B20" s="5">
        <v>5778642</v>
      </c>
      <c r="C20" s="5">
        <v>6368850</v>
      </c>
      <c r="D20" s="5" t="s">
        <v>83</v>
      </c>
      <c r="E20" s="5">
        <v>590208</v>
      </c>
      <c r="F20" s="5" t="s">
        <v>83</v>
      </c>
      <c r="G20" s="5">
        <v>590208</v>
      </c>
      <c r="H20" s="5" t="s">
        <v>83</v>
      </c>
      <c r="I20" s="5" t="s">
        <v>83</v>
      </c>
      <c r="J20" s="181" t="s">
        <v>244</v>
      </c>
      <c r="L20" s="12">
        <f t="shared" si="0"/>
        <v>-590208</v>
      </c>
      <c r="M20" t="s">
        <v>55</v>
      </c>
    </row>
    <row r="21" spans="1:17" x14ac:dyDescent="0.35">
      <c r="A21" s="30" t="s">
        <v>24</v>
      </c>
      <c r="B21" s="5"/>
      <c r="C21" s="5">
        <v>10000000</v>
      </c>
      <c r="D21" s="5" t="s">
        <v>83</v>
      </c>
      <c r="E21" s="5">
        <v>10000000</v>
      </c>
      <c r="F21" s="5" t="s">
        <v>83</v>
      </c>
      <c r="G21" s="5">
        <v>10000000</v>
      </c>
      <c r="H21" s="5" t="s">
        <v>83</v>
      </c>
      <c r="I21" s="5" t="s">
        <v>83</v>
      </c>
      <c r="J21" s="11"/>
      <c r="L21" s="12">
        <f t="shared" si="0"/>
        <v>-10000000</v>
      </c>
      <c r="M21" t="s">
        <v>56</v>
      </c>
    </row>
    <row r="22" spans="1:17" x14ac:dyDescent="0.35">
      <c r="A22" s="30" t="s">
        <v>25</v>
      </c>
      <c r="B22" s="5"/>
      <c r="C22" s="5">
        <v>34535253</v>
      </c>
      <c r="D22" s="5" t="s">
        <v>83</v>
      </c>
      <c r="E22" s="5">
        <v>34535253</v>
      </c>
      <c r="F22" s="5" t="s">
        <v>83</v>
      </c>
      <c r="G22" s="5">
        <v>34535253</v>
      </c>
      <c r="H22" s="5" t="s">
        <v>83</v>
      </c>
      <c r="I22" s="5" t="s">
        <v>83</v>
      </c>
      <c r="J22" s="11"/>
      <c r="L22" s="12">
        <f t="shared" si="0"/>
        <v>-34535253</v>
      </c>
      <c r="M22" t="s">
        <v>56</v>
      </c>
    </row>
    <row r="23" spans="1:17" x14ac:dyDescent="0.35">
      <c r="A23" s="30" t="s">
        <v>26</v>
      </c>
      <c r="B23" s="5">
        <v>67131.809523809497</v>
      </c>
      <c r="C23" s="5"/>
      <c r="D23" s="5">
        <v>67131.809523809527</v>
      </c>
      <c r="E23" s="5" t="s">
        <v>83</v>
      </c>
      <c r="F23" s="5" t="s">
        <v>83</v>
      </c>
      <c r="G23" s="5" t="s">
        <v>83</v>
      </c>
      <c r="H23" s="5">
        <v>67131.809523809527</v>
      </c>
      <c r="I23" s="5" t="s">
        <v>83</v>
      </c>
      <c r="J23" s="11"/>
      <c r="L23" s="12">
        <f t="shared" si="0"/>
        <v>67131.809523809497</v>
      </c>
      <c r="M23" t="s">
        <v>59</v>
      </c>
    </row>
    <row r="24" spans="1:17" x14ac:dyDescent="0.35">
      <c r="A24" s="30" t="s">
        <v>307</v>
      </c>
      <c r="B24" s="5">
        <v>3364585.6666666698</v>
      </c>
      <c r="C24" s="5">
        <v>1679476.33333333</v>
      </c>
      <c r="D24" s="5">
        <v>1685109.3333333333</v>
      </c>
      <c r="E24" s="5" t="s">
        <v>83</v>
      </c>
      <c r="F24" s="5"/>
      <c r="G24" s="5" t="s">
        <v>83</v>
      </c>
      <c r="H24" s="5">
        <f>+D24</f>
        <v>1685109.3333333333</v>
      </c>
      <c r="I24" s="5" t="s">
        <v>83</v>
      </c>
      <c r="J24" s="11"/>
      <c r="L24" s="12">
        <f t="shared" si="0"/>
        <v>1685109.3333333398</v>
      </c>
      <c r="M24" t="s">
        <v>59</v>
      </c>
    </row>
    <row r="25" spans="1:17" x14ac:dyDescent="0.35">
      <c r="A25" s="30" t="s">
        <v>308</v>
      </c>
      <c r="B25" s="5">
        <v>1750000</v>
      </c>
      <c r="C25" s="5"/>
      <c r="D25" s="5">
        <v>1750000</v>
      </c>
      <c r="E25" s="5" t="s">
        <v>83</v>
      </c>
      <c r="F25" s="5" t="s">
        <v>83</v>
      </c>
      <c r="G25" s="5" t="s">
        <v>83</v>
      </c>
      <c r="H25" s="5">
        <v>1750000</v>
      </c>
      <c r="I25" s="5" t="s">
        <v>83</v>
      </c>
      <c r="J25" s="11"/>
      <c r="L25" s="12">
        <f t="shared" si="0"/>
        <v>1750000</v>
      </c>
      <c r="M25" t="s">
        <v>59</v>
      </c>
    </row>
    <row r="26" spans="1:17" x14ac:dyDescent="0.35">
      <c r="A26" s="30" t="s">
        <v>89</v>
      </c>
      <c r="B26" s="5"/>
      <c r="C26" s="5">
        <v>287129378</v>
      </c>
      <c r="D26" s="5" t="s">
        <v>83</v>
      </c>
      <c r="E26" s="5">
        <v>287129378</v>
      </c>
      <c r="F26" s="5" t="s">
        <v>83</v>
      </c>
      <c r="G26" s="5" t="s">
        <v>83</v>
      </c>
      <c r="H26" s="5" t="s">
        <v>83</v>
      </c>
      <c r="I26" s="5">
        <v>287129378</v>
      </c>
      <c r="J26" s="11"/>
      <c r="L26" s="184">
        <f t="shared" si="0"/>
        <v>-287129378</v>
      </c>
      <c r="M26" t="s">
        <v>58</v>
      </c>
    </row>
    <row r="27" spans="1:17" x14ac:dyDescent="0.35">
      <c r="A27" s="30" t="s">
        <v>90</v>
      </c>
      <c r="B27" s="5"/>
      <c r="C27" s="5">
        <v>11596467</v>
      </c>
      <c r="D27" s="5" t="s">
        <v>83</v>
      </c>
      <c r="E27" s="5">
        <v>11596467</v>
      </c>
      <c r="F27" s="5" t="s">
        <v>83</v>
      </c>
      <c r="G27" s="5" t="s">
        <v>83</v>
      </c>
      <c r="H27" s="5" t="s">
        <v>83</v>
      </c>
      <c r="I27" s="5">
        <v>11596467</v>
      </c>
      <c r="J27" s="11"/>
      <c r="L27" s="184">
        <f t="shared" si="0"/>
        <v>-11596467</v>
      </c>
      <c r="M27" t="s">
        <v>58</v>
      </c>
    </row>
    <row r="28" spans="1:17" x14ac:dyDescent="0.35">
      <c r="A28" s="30" t="s">
        <v>27</v>
      </c>
      <c r="B28" s="5"/>
      <c r="C28" s="5">
        <v>604557</v>
      </c>
      <c r="D28" s="5" t="s">
        <v>83</v>
      </c>
      <c r="E28" s="5">
        <v>604557</v>
      </c>
      <c r="F28" s="5" t="s">
        <v>83</v>
      </c>
      <c r="G28" s="5" t="s">
        <v>83</v>
      </c>
      <c r="H28" s="5" t="s">
        <v>83</v>
      </c>
      <c r="I28" s="5">
        <v>604557</v>
      </c>
      <c r="J28" s="11"/>
      <c r="L28" s="184">
        <f t="shared" si="0"/>
        <v>-604557</v>
      </c>
      <c r="M28" t="s">
        <v>58</v>
      </c>
    </row>
    <row r="29" spans="1:17" x14ac:dyDescent="0.35">
      <c r="A29" s="30" t="s">
        <v>309</v>
      </c>
      <c r="B29" s="5"/>
      <c r="C29" s="5">
        <v>28388730</v>
      </c>
      <c r="D29" s="5" t="s">
        <v>83</v>
      </c>
      <c r="E29" s="5">
        <v>28388730</v>
      </c>
      <c r="F29" s="5" t="s">
        <v>83</v>
      </c>
      <c r="G29" s="5" t="s">
        <v>83</v>
      </c>
      <c r="H29" s="5" t="s">
        <v>83</v>
      </c>
      <c r="I29" s="5">
        <v>28388730</v>
      </c>
      <c r="J29" s="11"/>
      <c r="L29" s="184">
        <f t="shared" si="0"/>
        <v>-28388730</v>
      </c>
      <c r="M29" t="s">
        <v>58</v>
      </c>
    </row>
    <row r="30" spans="1:17" x14ac:dyDescent="0.35">
      <c r="A30" s="30" t="s">
        <v>28</v>
      </c>
      <c r="B30" s="5">
        <v>25000</v>
      </c>
      <c r="C30" s="5">
        <v>22700900</v>
      </c>
      <c r="D30" s="5" t="s">
        <v>83</v>
      </c>
      <c r="E30" s="5">
        <v>22675900</v>
      </c>
      <c r="F30" s="5" t="s">
        <v>83</v>
      </c>
      <c r="G30" s="5" t="s">
        <v>83</v>
      </c>
      <c r="H30" s="5" t="s">
        <v>83</v>
      </c>
      <c r="I30" s="5">
        <v>22675900</v>
      </c>
      <c r="J30" s="11"/>
      <c r="L30" s="184">
        <f t="shared" si="0"/>
        <v>-22675900</v>
      </c>
      <c r="M30" t="s">
        <v>58</v>
      </c>
    </row>
    <row r="31" spans="1:17" x14ac:dyDescent="0.35">
      <c r="A31" s="30" t="s">
        <v>91</v>
      </c>
      <c r="B31" s="5">
        <v>80000</v>
      </c>
      <c r="C31" s="5">
        <v>2425419</v>
      </c>
      <c r="D31" s="5" t="s">
        <v>83</v>
      </c>
      <c r="E31" s="5">
        <v>2345419</v>
      </c>
      <c r="F31" s="10"/>
      <c r="G31" s="5" t="s">
        <v>83</v>
      </c>
      <c r="H31" s="5" t="s">
        <v>83</v>
      </c>
      <c r="I31" s="5">
        <v>2345419</v>
      </c>
      <c r="J31" s="11"/>
      <c r="L31" s="184">
        <f t="shared" si="0"/>
        <v>-2345419</v>
      </c>
      <c r="M31" t="s">
        <v>58</v>
      </c>
    </row>
    <row r="32" spans="1:17" x14ac:dyDescent="0.35">
      <c r="A32" s="30" t="s">
        <v>29</v>
      </c>
      <c r="B32" s="5">
        <v>859157</v>
      </c>
      <c r="C32" s="5">
        <v>34670</v>
      </c>
      <c r="D32" s="5">
        <v>824487</v>
      </c>
      <c r="E32" s="5" t="s">
        <v>83</v>
      </c>
      <c r="F32" s="5" t="s">
        <v>83</v>
      </c>
      <c r="G32" s="5" t="s">
        <v>83</v>
      </c>
      <c r="H32" s="5">
        <v>824487</v>
      </c>
      <c r="I32" s="5" t="s">
        <v>83</v>
      </c>
      <c r="J32" s="11"/>
      <c r="L32" s="12">
        <f t="shared" si="0"/>
        <v>824487</v>
      </c>
      <c r="M32" t="s">
        <v>59</v>
      </c>
    </row>
    <row r="33" spans="1:13" x14ac:dyDescent="0.35">
      <c r="A33" s="30" t="s">
        <v>92</v>
      </c>
      <c r="B33" s="5">
        <v>6071745</v>
      </c>
      <c r="C33" s="5"/>
      <c r="D33" s="5">
        <v>6071745</v>
      </c>
      <c r="E33" s="5" t="s">
        <v>83</v>
      </c>
      <c r="F33" s="5" t="s">
        <v>83</v>
      </c>
      <c r="G33" s="5" t="s">
        <v>83</v>
      </c>
      <c r="H33" s="5">
        <v>6071745</v>
      </c>
      <c r="I33" s="5" t="s">
        <v>83</v>
      </c>
      <c r="J33" s="11"/>
      <c r="L33" s="12">
        <f t="shared" si="0"/>
        <v>6071745</v>
      </c>
      <c r="M33" t="s">
        <v>59</v>
      </c>
    </row>
    <row r="34" spans="1:13" x14ac:dyDescent="0.35">
      <c r="A34" s="30" t="s">
        <v>93</v>
      </c>
      <c r="B34" s="5">
        <v>230451104</v>
      </c>
      <c r="C34" s="5">
        <v>2027898</v>
      </c>
      <c r="D34" s="5">
        <v>228423206</v>
      </c>
      <c r="E34" s="5" t="s">
        <v>83</v>
      </c>
      <c r="F34" s="5" t="s">
        <v>83</v>
      </c>
      <c r="G34" s="5" t="s">
        <v>83</v>
      </c>
      <c r="H34" s="5">
        <v>228423206</v>
      </c>
      <c r="I34" s="5" t="s">
        <v>83</v>
      </c>
      <c r="J34" s="11"/>
      <c r="L34" s="12">
        <f t="shared" si="0"/>
        <v>228423206</v>
      </c>
      <c r="M34" t="s">
        <v>59</v>
      </c>
    </row>
    <row r="35" spans="1:13" x14ac:dyDescent="0.35">
      <c r="A35" s="30" t="s">
        <v>30</v>
      </c>
      <c r="B35" s="5">
        <v>5860460</v>
      </c>
      <c r="C35" s="5">
        <v>139947</v>
      </c>
      <c r="D35" s="5">
        <v>5720513</v>
      </c>
      <c r="E35" s="5" t="s">
        <v>83</v>
      </c>
      <c r="F35" s="5"/>
      <c r="G35" s="5" t="s">
        <v>83</v>
      </c>
      <c r="H35" s="5">
        <v>5720513</v>
      </c>
      <c r="I35" s="5" t="s">
        <v>83</v>
      </c>
      <c r="J35" s="11"/>
      <c r="L35" s="12">
        <f t="shared" si="0"/>
        <v>5720513</v>
      </c>
      <c r="M35" t="s">
        <v>59</v>
      </c>
    </row>
    <row r="36" spans="1:13" x14ac:dyDescent="0.35">
      <c r="A36" s="30" t="s">
        <v>31</v>
      </c>
      <c r="B36" s="5">
        <v>7398830</v>
      </c>
      <c r="C36" s="5"/>
      <c r="D36" s="5">
        <v>7398830</v>
      </c>
      <c r="E36" s="5" t="s">
        <v>83</v>
      </c>
      <c r="F36" s="10"/>
      <c r="G36" s="5" t="s">
        <v>83</v>
      </c>
      <c r="H36" s="5">
        <v>7398830</v>
      </c>
      <c r="I36" s="5" t="s">
        <v>83</v>
      </c>
      <c r="J36" s="11"/>
      <c r="L36" s="12">
        <f t="shared" si="0"/>
        <v>7398830</v>
      </c>
      <c r="M36" t="s">
        <v>59</v>
      </c>
    </row>
    <row r="37" spans="1:13" x14ac:dyDescent="0.35">
      <c r="A37" s="30" t="s">
        <v>32</v>
      </c>
      <c r="B37" s="5">
        <v>12401024</v>
      </c>
      <c r="C37" s="5"/>
      <c r="D37" s="5">
        <v>12401024</v>
      </c>
      <c r="E37" s="5" t="s">
        <v>83</v>
      </c>
      <c r="F37" s="10"/>
      <c r="G37" s="5" t="s">
        <v>83</v>
      </c>
      <c r="H37" s="5">
        <v>12401024</v>
      </c>
      <c r="I37" s="5" t="s">
        <v>83</v>
      </c>
      <c r="J37" s="11"/>
      <c r="L37" s="12">
        <f t="shared" si="0"/>
        <v>12401024</v>
      </c>
      <c r="M37" t="s">
        <v>59</v>
      </c>
    </row>
    <row r="38" spans="1:13" x14ac:dyDescent="0.35">
      <c r="A38" s="30" t="s">
        <v>33</v>
      </c>
      <c r="B38" s="5">
        <v>1407580</v>
      </c>
      <c r="C38" s="5">
        <v>7200</v>
      </c>
      <c r="D38" s="5">
        <v>1400380</v>
      </c>
      <c r="E38" s="5" t="s">
        <v>83</v>
      </c>
      <c r="F38" s="5"/>
      <c r="G38" s="5" t="s">
        <v>83</v>
      </c>
      <c r="H38" s="5">
        <v>1400380</v>
      </c>
      <c r="I38" s="5" t="s">
        <v>83</v>
      </c>
      <c r="J38" s="11"/>
      <c r="L38" s="12">
        <f t="shared" si="0"/>
        <v>1400380</v>
      </c>
      <c r="M38" t="s">
        <v>59</v>
      </c>
    </row>
    <row r="39" spans="1:13" x14ac:dyDescent="0.35">
      <c r="A39" s="30" t="s">
        <v>310</v>
      </c>
      <c r="B39" s="5">
        <v>974060</v>
      </c>
      <c r="C39" s="5">
        <v>29800</v>
      </c>
      <c r="D39" s="5">
        <v>944260</v>
      </c>
      <c r="E39" s="5" t="s">
        <v>83</v>
      </c>
      <c r="F39" s="5" t="s">
        <v>83</v>
      </c>
      <c r="G39" s="5" t="s">
        <v>83</v>
      </c>
      <c r="H39" s="5">
        <v>944260</v>
      </c>
      <c r="I39" s="5" t="s">
        <v>83</v>
      </c>
      <c r="J39" s="11"/>
      <c r="L39" s="12">
        <f t="shared" si="0"/>
        <v>944260</v>
      </c>
      <c r="M39" t="s">
        <v>59</v>
      </c>
    </row>
    <row r="40" spans="1:13" x14ac:dyDescent="0.35">
      <c r="A40" s="30" t="s">
        <v>34</v>
      </c>
      <c r="B40" s="5">
        <v>28515900</v>
      </c>
      <c r="C40" s="5"/>
      <c r="D40" s="5">
        <v>28515900</v>
      </c>
      <c r="E40" s="5" t="s">
        <v>83</v>
      </c>
      <c r="F40" s="5" t="s">
        <v>83</v>
      </c>
      <c r="G40" s="5" t="s">
        <v>83</v>
      </c>
      <c r="H40" s="5">
        <v>28515900</v>
      </c>
      <c r="I40" s="5" t="s">
        <v>83</v>
      </c>
      <c r="J40" s="11"/>
      <c r="L40" s="12">
        <f t="shared" si="0"/>
        <v>28515900</v>
      </c>
      <c r="M40" t="s">
        <v>59</v>
      </c>
    </row>
    <row r="41" spans="1:13" x14ac:dyDescent="0.35">
      <c r="A41" s="30" t="s">
        <v>35</v>
      </c>
      <c r="B41" s="5">
        <v>13181583</v>
      </c>
      <c r="C41" s="5"/>
      <c r="D41" s="5">
        <v>13181583</v>
      </c>
      <c r="E41" s="5" t="s">
        <v>83</v>
      </c>
      <c r="F41" s="5"/>
      <c r="G41" s="5" t="s">
        <v>83</v>
      </c>
      <c r="H41" s="5">
        <v>13181583</v>
      </c>
      <c r="I41" s="5" t="s">
        <v>83</v>
      </c>
      <c r="J41" s="11"/>
      <c r="L41" s="12">
        <f t="shared" si="0"/>
        <v>13181583</v>
      </c>
      <c r="M41" t="s">
        <v>59</v>
      </c>
    </row>
    <row r="42" spans="1:13" x14ac:dyDescent="0.35">
      <c r="A42" s="30" t="s">
        <v>94</v>
      </c>
      <c r="B42" s="5">
        <v>2517306</v>
      </c>
      <c r="C42" s="5"/>
      <c r="D42" s="5">
        <v>2517306</v>
      </c>
      <c r="E42" s="5" t="s">
        <v>83</v>
      </c>
      <c r="F42" s="5"/>
      <c r="G42" s="5" t="s">
        <v>83</v>
      </c>
      <c r="H42" s="5">
        <v>2517306</v>
      </c>
      <c r="I42" s="5" t="s">
        <v>83</v>
      </c>
      <c r="J42" s="11"/>
      <c r="L42" s="12">
        <f t="shared" si="0"/>
        <v>2517306</v>
      </c>
      <c r="M42" t="s">
        <v>59</v>
      </c>
    </row>
    <row r="43" spans="1:13" x14ac:dyDescent="0.35">
      <c r="A43" s="30" t="s">
        <v>95</v>
      </c>
      <c r="B43" s="5">
        <v>52960</v>
      </c>
      <c r="C43" s="5"/>
      <c r="D43" s="5">
        <v>52960</v>
      </c>
      <c r="E43" s="5" t="s">
        <v>83</v>
      </c>
      <c r="F43" s="5"/>
      <c r="G43" s="5" t="s">
        <v>83</v>
      </c>
      <c r="H43" s="5">
        <v>52960</v>
      </c>
      <c r="I43" s="5" t="s">
        <v>83</v>
      </c>
      <c r="J43" s="11"/>
      <c r="L43" s="12">
        <f t="shared" si="0"/>
        <v>52960</v>
      </c>
      <c r="M43" t="s">
        <v>59</v>
      </c>
    </row>
    <row r="44" spans="1:13" x14ac:dyDescent="0.35">
      <c r="A44" s="30" t="s">
        <v>311</v>
      </c>
      <c r="B44" s="5">
        <v>7495872</v>
      </c>
      <c r="C44" s="5">
        <v>24541</v>
      </c>
      <c r="D44" s="5">
        <v>7471331</v>
      </c>
      <c r="E44" s="5" t="s">
        <v>83</v>
      </c>
      <c r="F44" s="5"/>
      <c r="G44" s="5" t="s">
        <v>83</v>
      </c>
      <c r="H44" s="5">
        <v>7471331</v>
      </c>
      <c r="I44" s="5" t="s">
        <v>83</v>
      </c>
      <c r="J44" s="11"/>
      <c r="L44" s="12">
        <f t="shared" si="0"/>
        <v>7471331</v>
      </c>
      <c r="M44" t="s">
        <v>59</v>
      </c>
    </row>
    <row r="45" spans="1:13" x14ac:dyDescent="0.35">
      <c r="A45" s="30" t="s">
        <v>312</v>
      </c>
      <c r="B45" s="5">
        <v>4592817</v>
      </c>
      <c r="C45" s="5">
        <v>2296</v>
      </c>
      <c r="D45" s="5">
        <v>4590521</v>
      </c>
      <c r="E45" s="5" t="s">
        <v>83</v>
      </c>
      <c r="F45" s="5"/>
      <c r="G45" s="5" t="s">
        <v>83</v>
      </c>
      <c r="H45" s="5">
        <v>4590521</v>
      </c>
      <c r="I45" s="5" t="s">
        <v>83</v>
      </c>
      <c r="J45" s="11"/>
      <c r="L45" s="12">
        <f t="shared" si="0"/>
        <v>4590521</v>
      </c>
      <c r="M45" t="s">
        <v>59</v>
      </c>
    </row>
    <row r="46" spans="1:13" x14ac:dyDescent="0.35">
      <c r="A46" s="30" t="s">
        <v>36</v>
      </c>
      <c r="B46" s="5">
        <v>393005</v>
      </c>
      <c r="C46" s="5"/>
      <c r="D46" s="5">
        <v>393005</v>
      </c>
      <c r="E46" s="5" t="s">
        <v>83</v>
      </c>
      <c r="F46" s="5"/>
      <c r="G46" s="5" t="s">
        <v>83</v>
      </c>
      <c r="H46" s="5">
        <v>393005</v>
      </c>
      <c r="I46" s="5" t="s">
        <v>83</v>
      </c>
      <c r="J46" s="11"/>
      <c r="L46" s="12">
        <f t="shared" si="0"/>
        <v>393005</v>
      </c>
      <c r="M46" t="s">
        <v>59</v>
      </c>
    </row>
    <row r="47" spans="1:13" x14ac:dyDescent="0.35">
      <c r="A47" s="30" t="s">
        <v>37</v>
      </c>
      <c r="B47" s="5">
        <v>27538270</v>
      </c>
      <c r="C47" s="5">
        <v>20600</v>
      </c>
      <c r="D47" s="5">
        <v>27517670</v>
      </c>
      <c r="E47" s="5" t="s">
        <v>83</v>
      </c>
      <c r="F47" s="5"/>
      <c r="G47" s="5" t="s">
        <v>83</v>
      </c>
      <c r="H47" s="5">
        <v>27517670</v>
      </c>
      <c r="I47" s="5" t="s">
        <v>83</v>
      </c>
      <c r="J47" s="11"/>
      <c r="L47" s="12">
        <f t="shared" si="0"/>
        <v>27517670</v>
      </c>
      <c r="M47" t="s">
        <v>59</v>
      </c>
    </row>
    <row r="48" spans="1:13" x14ac:dyDescent="0.35">
      <c r="A48" s="30" t="s">
        <v>38</v>
      </c>
      <c r="B48" s="5">
        <v>204075</v>
      </c>
      <c r="C48" s="5">
        <v>7991</v>
      </c>
      <c r="D48" s="5">
        <v>196084</v>
      </c>
      <c r="E48" s="5" t="s">
        <v>83</v>
      </c>
      <c r="F48" s="5" t="s">
        <v>83</v>
      </c>
      <c r="G48" s="5" t="s">
        <v>83</v>
      </c>
      <c r="H48" s="5">
        <v>196084</v>
      </c>
      <c r="I48" s="5" t="s">
        <v>83</v>
      </c>
      <c r="J48" s="11"/>
      <c r="L48" s="12">
        <f t="shared" si="0"/>
        <v>196084</v>
      </c>
      <c r="M48" t="s">
        <v>59</v>
      </c>
    </row>
    <row r="49" spans="1:13" x14ac:dyDescent="0.35">
      <c r="A49" s="30" t="s">
        <v>39</v>
      </c>
      <c r="B49" s="5">
        <v>130840</v>
      </c>
      <c r="C49" s="5"/>
      <c r="D49" s="5">
        <v>130840</v>
      </c>
      <c r="E49" s="5" t="s">
        <v>83</v>
      </c>
      <c r="F49" s="5"/>
      <c r="G49" s="5" t="s">
        <v>83</v>
      </c>
      <c r="H49" s="5">
        <v>130840</v>
      </c>
      <c r="I49" s="5" t="s">
        <v>83</v>
      </c>
      <c r="J49" s="11"/>
      <c r="L49" s="12">
        <f t="shared" si="0"/>
        <v>130840</v>
      </c>
      <c r="M49" t="s">
        <v>59</v>
      </c>
    </row>
    <row r="50" spans="1:13" x14ac:dyDescent="0.35">
      <c r="A50" s="30" t="s">
        <v>96</v>
      </c>
      <c r="B50" s="5">
        <v>3172998</v>
      </c>
      <c r="C50" s="5"/>
      <c r="D50" s="5">
        <v>3172998</v>
      </c>
      <c r="E50" s="5" t="s">
        <v>83</v>
      </c>
      <c r="F50" s="5" t="s">
        <v>83</v>
      </c>
      <c r="G50" s="5" t="s">
        <v>83</v>
      </c>
      <c r="H50" s="5">
        <v>3172998</v>
      </c>
      <c r="I50" s="5" t="s">
        <v>83</v>
      </c>
      <c r="J50" s="11"/>
      <c r="L50" s="12">
        <f t="shared" si="0"/>
        <v>3172998</v>
      </c>
      <c r="M50" t="s">
        <v>59</v>
      </c>
    </row>
    <row r="51" spans="1:13" x14ac:dyDescent="0.35">
      <c r="A51" s="30" t="s">
        <v>97</v>
      </c>
      <c r="B51" s="5">
        <v>601018</v>
      </c>
      <c r="C51" s="5"/>
      <c r="D51" s="5">
        <v>601018</v>
      </c>
      <c r="E51" s="5" t="s">
        <v>83</v>
      </c>
      <c r="F51" s="5"/>
      <c r="G51" s="5" t="s">
        <v>83</v>
      </c>
      <c r="H51" s="5">
        <v>601018</v>
      </c>
      <c r="I51" s="5" t="s">
        <v>83</v>
      </c>
      <c r="J51" s="11"/>
      <c r="L51" s="12">
        <f t="shared" si="0"/>
        <v>601018</v>
      </c>
      <c r="M51" t="s">
        <v>59</v>
      </c>
    </row>
    <row r="52" spans="1:13" x14ac:dyDescent="0.35">
      <c r="A52" s="30" t="s">
        <v>40</v>
      </c>
      <c r="B52" s="5">
        <v>2131926</v>
      </c>
      <c r="C52" s="5">
        <v>87500</v>
      </c>
      <c r="D52" s="5">
        <v>2044426</v>
      </c>
      <c r="E52" s="5" t="s">
        <v>83</v>
      </c>
      <c r="F52" s="5"/>
      <c r="G52" s="5" t="s">
        <v>83</v>
      </c>
      <c r="H52" s="5">
        <v>2044426</v>
      </c>
      <c r="I52" s="5" t="s">
        <v>83</v>
      </c>
      <c r="J52" s="11"/>
      <c r="L52" s="12">
        <f t="shared" si="0"/>
        <v>2044426</v>
      </c>
      <c r="M52" t="s">
        <v>59</v>
      </c>
    </row>
    <row r="53" spans="1:13" ht="16" customHeight="1" x14ac:dyDescent="0.35">
      <c r="A53" s="30" t="s">
        <v>313</v>
      </c>
      <c r="B53" s="5">
        <v>140014</v>
      </c>
      <c r="C53" s="5">
        <v>90009</v>
      </c>
      <c r="D53" s="5">
        <v>50005</v>
      </c>
      <c r="E53" s="5" t="s">
        <v>83</v>
      </c>
      <c r="F53" s="5" t="s">
        <v>83</v>
      </c>
      <c r="G53" s="5" t="s">
        <v>83</v>
      </c>
      <c r="H53" s="5">
        <v>50005</v>
      </c>
      <c r="I53" s="5" t="s">
        <v>83</v>
      </c>
      <c r="J53" s="11"/>
      <c r="L53" s="12">
        <f t="shared" si="0"/>
        <v>50005</v>
      </c>
      <c r="M53" t="s">
        <v>59</v>
      </c>
    </row>
    <row r="54" spans="1:13" x14ac:dyDescent="0.35">
      <c r="A54" s="30" t="s">
        <v>41</v>
      </c>
      <c r="B54" s="5">
        <v>943480</v>
      </c>
      <c r="C54" s="5">
        <v>10646</v>
      </c>
      <c r="D54" s="5">
        <v>932834</v>
      </c>
      <c r="E54" s="5" t="s">
        <v>83</v>
      </c>
      <c r="F54" s="5"/>
      <c r="G54" s="5" t="s">
        <v>83</v>
      </c>
      <c r="H54" s="5">
        <v>932834</v>
      </c>
      <c r="I54" s="5" t="s">
        <v>83</v>
      </c>
      <c r="J54" s="11"/>
      <c r="L54" s="12">
        <f t="shared" si="0"/>
        <v>932834</v>
      </c>
      <c r="M54" t="s">
        <v>59</v>
      </c>
    </row>
    <row r="55" spans="1:13" x14ac:dyDescent="0.35">
      <c r="A55" s="30" t="s">
        <v>314</v>
      </c>
      <c r="B55" s="5">
        <v>1292701</v>
      </c>
      <c r="C55" s="5"/>
      <c r="D55" s="5">
        <v>1292701</v>
      </c>
      <c r="E55" s="5" t="s">
        <v>83</v>
      </c>
      <c r="F55" s="5"/>
      <c r="G55" s="5" t="s">
        <v>83</v>
      </c>
      <c r="H55" s="5">
        <v>1292701</v>
      </c>
      <c r="I55" s="5" t="s">
        <v>83</v>
      </c>
      <c r="J55" s="11"/>
      <c r="L55" s="12">
        <f t="shared" si="0"/>
        <v>1292701</v>
      </c>
      <c r="M55" t="s">
        <v>59</v>
      </c>
    </row>
    <row r="56" spans="1:13" x14ac:dyDescent="0.35">
      <c r="A56" s="30" t="s">
        <v>315</v>
      </c>
      <c r="B56" s="5">
        <v>4000</v>
      </c>
      <c r="C56" s="5"/>
      <c r="D56" s="5">
        <v>4000</v>
      </c>
      <c r="E56" s="5" t="s">
        <v>83</v>
      </c>
      <c r="F56" s="5" t="s">
        <v>83</v>
      </c>
      <c r="G56" s="5" t="s">
        <v>83</v>
      </c>
      <c r="H56" s="5">
        <v>4000</v>
      </c>
      <c r="I56" s="5" t="s">
        <v>83</v>
      </c>
      <c r="J56" s="11"/>
      <c r="L56" s="12">
        <f t="shared" si="0"/>
        <v>4000</v>
      </c>
      <c r="M56" t="s">
        <v>59</v>
      </c>
    </row>
    <row r="57" spans="1:13" x14ac:dyDescent="0.35">
      <c r="A57" s="30" t="s">
        <v>316</v>
      </c>
      <c r="B57" s="5">
        <v>1355150</v>
      </c>
      <c r="C57" s="5"/>
      <c r="D57" s="5">
        <v>1355150</v>
      </c>
      <c r="E57" s="5" t="s">
        <v>83</v>
      </c>
      <c r="F57" s="5" t="s">
        <v>83</v>
      </c>
      <c r="G57" s="5" t="s">
        <v>83</v>
      </c>
      <c r="H57" s="5">
        <v>1355150</v>
      </c>
      <c r="I57" s="5" t="s">
        <v>83</v>
      </c>
      <c r="J57" s="11"/>
      <c r="L57" s="12">
        <f t="shared" si="0"/>
        <v>1355150</v>
      </c>
      <c r="M57" t="s">
        <v>59</v>
      </c>
    </row>
    <row r="58" spans="1:13" x14ac:dyDescent="0.35">
      <c r="A58" s="30" t="s">
        <v>317</v>
      </c>
      <c r="B58" s="5">
        <v>1544026</v>
      </c>
      <c r="C58" s="5">
        <v>2970000</v>
      </c>
      <c r="D58" s="5" t="s">
        <v>83</v>
      </c>
      <c r="E58" s="5">
        <v>1425974</v>
      </c>
      <c r="F58" s="5" t="s">
        <v>83</v>
      </c>
      <c r="G58" s="5" t="s">
        <v>83</v>
      </c>
      <c r="H58" s="5" t="s">
        <v>83</v>
      </c>
      <c r="I58" s="5">
        <v>1425974</v>
      </c>
      <c r="J58" s="11"/>
      <c r="L58" s="184">
        <f t="shared" si="0"/>
        <v>-1425974</v>
      </c>
      <c r="M58" t="s">
        <v>58</v>
      </c>
    </row>
    <row r="59" spans="1:13" x14ac:dyDescent="0.35">
      <c r="A59" s="30" t="s">
        <v>98</v>
      </c>
      <c r="B59" s="5">
        <v>1047961</v>
      </c>
      <c r="C59" s="5">
        <v>1047961</v>
      </c>
      <c r="D59" s="5" t="s">
        <v>83</v>
      </c>
      <c r="E59" s="5" t="s">
        <v>83</v>
      </c>
      <c r="F59" s="5" t="s">
        <v>83</v>
      </c>
      <c r="G59" s="5" t="s">
        <v>83</v>
      </c>
      <c r="H59" s="5" t="s">
        <v>83</v>
      </c>
      <c r="I59" s="5" t="s">
        <v>83</v>
      </c>
      <c r="J59" s="11"/>
      <c r="L59" s="12">
        <f t="shared" si="0"/>
        <v>0</v>
      </c>
      <c r="M59" t="s">
        <v>58</v>
      </c>
    </row>
    <row r="60" spans="1:13" x14ac:dyDescent="0.35">
      <c r="A60" s="6" t="s">
        <v>42</v>
      </c>
      <c r="B60" s="7">
        <f t="shared" ref="B60:I60" si="1">SUM(B3:B59)</f>
        <v>1264147535.4761906</v>
      </c>
      <c r="C60" s="7">
        <f t="shared" si="1"/>
        <v>1264147535.4761906</v>
      </c>
      <c r="D60" s="7">
        <f t="shared" si="1"/>
        <v>428407773.14285713</v>
      </c>
      <c r="E60" s="7">
        <f t="shared" si="1"/>
        <v>428407773.14285713</v>
      </c>
      <c r="F60" s="7">
        <f t="shared" si="1"/>
        <v>67700755</v>
      </c>
      <c r="G60" s="7">
        <f t="shared" si="1"/>
        <v>74241348.142857134</v>
      </c>
      <c r="H60" s="7">
        <f t="shared" si="1"/>
        <v>360707018.14285713</v>
      </c>
      <c r="I60" s="7">
        <f t="shared" si="1"/>
        <v>354166425</v>
      </c>
      <c r="J60" s="11"/>
      <c r="L60" s="12"/>
    </row>
    <row r="61" spans="1:13" x14ac:dyDescent="0.35">
      <c r="A61" s="8" t="s">
        <v>318</v>
      </c>
      <c r="B61" s="5"/>
      <c r="C61" s="5"/>
      <c r="D61" s="5"/>
      <c r="E61" s="5"/>
      <c r="F61" s="5">
        <f>+I61</f>
        <v>6540593.1428571343</v>
      </c>
      <c r="G61" s="5">
        <f>IF(F60&gt;G60,F60-G60,0)</f>
        <v>0</v>
      </c>
      <c r="H61" s="5">
        <f>IF(G60&gt;H60,G60-H60,0)</f>
        <v>0</v>
      </c>
      <c r="I61" s="5">
        <f>IF(H60&gt;I60,H60-I60,0)</f>
        <v>6540593.1428571343</v>
      </c>
      <c r="J61" s="10"/>
      <c r="L61" s="12">
        <f>SUM(L23:L59)</f>
        <v>6540593.1428571343</v>
      </c>
    </row>
    <row r="62" spans="1:13" x14ac:dyDescent="0.35">
      <c r="A62" s="6" t="s">
        <v>44</v>
      </c>
      <c r="B62" s="7">
        <f>+B60+B61</f>
        <v>1264147535.4761906</v>
      </c>
      <c r="C62" s="7">
        <f t="shared" ref="C62:I62" si="2">+C60+C61</f>
        <v>1264147535.4761906</v>
      </c>
      <c r="D62" s="7">
        <f t="shared" si="2"/>
        <v>428407773.14285713</v>
      </c>
      <c r="E62" s="7">
        <f t="shared" si="2"/>
        <v>428407773.14285713</v>
      </c>
      <c r="F62" s="7">
        <f t="shared" si="2"/>
        <v>74241348.142857134</v>
      </c>
      <c r="G62" s="7">
        <f t="shared" si="2"/>
        <v>74241348.142857134</v>
      </c>
      <c r="H62" s="7">
        <f>+H60+H61</f>
        <v>360707018.14285713</v>
      </c>
      <c r="I62" s="7">
        <f t="shared" si="2"/>
        <v>360707018.14285713</v>
      </c>
      <c r="J62" s="11"/>
      <c r="L62" s="12"/>
    </row>
    <row r="63" spans="1:13" x14ac:dyDescent="0.35">
      <c r="A63" s="11"/>
      <c r="B63" s="10">
        <f>B60-C60</f>
        <v>0</v>
      </c>
      <c r="C63" s="11"/>
      <c r="D63" s="10">
        <f>D60-E60</f>
        <v>0</v>
      </c>
      <c r="E63" s="10"/>
      <c r="F63" s="10"/>
      <c r="G63" s="10"/>
      <c r="H63" s="10"/>
      <c r="I63" s="10"/>
    </row>
    <row r="64" spans="1:13" ht="68.5" customHeight="1" x14ac:dyDescent="0.35">
      <c r="A64" s="11"/>
      <c r="B64" s="11"/>
      <c r="C64" s="10"/>
      <c r="D64" s="10"/>
      <c r="F64" s="188" t="s">
        <v>319</v>
      </c>
      <c r="G64" s="188"/>
      <c r="H64" s="188"/>
      <c r="I64" s="10"/>
    </row>
    <row r="65" spans="1:9" x14ac:dyDescent="0.35">
      <c r="A65" s="9"/>
      <c r="B65" s="189"/>
      <c r="C65" s="189"/>
      <c r="D65" s="189"/>
      <c r="F65" s="189"/>
      <c r="G65" s="189"/>
      <c r="H65" s="189"/>
      <c r="I65" s="10"/>
    </row>
    <row r="66" spans="1:9" x14ac:dyDescent="0.35">
      <c r="A66" s="9"/>
      <c r="B66" s="191" t="s">
        <v>323</v>
      </c>
      <c r="C66" s="191"/>
      <c r="D66" s="191"/>
      <c r="F66" s="191" t="s">
        <v>321</v>
      </c>
      <c r="G66" s="191"/>
      <c r="H66" s="191"/>
      <c r="I66" s="10"/>
    </row>
    <row r="67" spans="1:9" x14ac:dyDescent="0.35">
      <c r="A67" s="9"/>
      <c r="B67" s="190"/>
      <c r="C67" s="190"/>
      <c r="D67" s="190"/>
      <c r="F67" s="190" t="s">
        <v>320</v>
      </c>
      <c r="G67" s="190"/>
      <c r="H67" s="190"/>
      <c r="I67" s="10"/>
    </row>
    <row r="68" spans="1:9" x14ac:dyDescent="0.35">
      <c r="A68" s="9"/>
      <c r="B68" s="186"/>
      <c r="C68" s="186"/>
      <c r="D68" s="186"/>
      <c r="F68" s="186" t="s">
        <v>322</v>
      </c>
      <c r="G68" s="186"/>
      <c r="H68" s="186"/>
      <c r="I68" s="10"/>
    </row>
    <row r="69" spans="1:9" x14ac:dyDescent="0.35">
      <c r="A69" s="9"/>
      <c r="B69" s="10"/>
      <c r="C69" s="10"/>
      <c r="D69" s="10"/>
      <c r="E69" s="186"/>
      <c r="F69" s="186"/>
      <c r="G69" s="186"/>
      <c r="H69" s="186"/>
      <c r="I69" s="10"/>
    </row>
  </sheetData>
  <autoFilter ref="A2:J62" xr:uid="{A6CBDA29-3673-E648-A7BD-1F0287077826}"/>
  <mergeCells count="14">
    <mergeCell ref="E69:H69"/>
    <mergeCell ref="B1:C1"/>
    <mergeCell ref="D1:E1"/>
    <mergeCell ref="F1:G1"/>
    <mergeCell ref="H1:I1"/>
    <mergeCell ref="F64:H64"/>
    <mergeCell ref="F65:H65"/>
    <mergeCell ref="F67:H67"/>
    <mergeCell ref="F66:H66"/>
    <mergeCell ref="F68:H68"/>
    <mergeCell ref="B65:D65"/>
    <mergeCell ref="B66:D66"/>
    <mergeCell ref="B67:D67"/>
    <mergeCell ref="B68:D68"/>
  </mergeCells>
  <pageMargins left="0.7" right="0.7" top="0.75" bottom="0.75" header="0.3" footer="0.3"/>
  <pageSetup scale="59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9840-CE3A-F642-9792-81F9BB0A5239}">
  <dimension ref="A1:J1048570"/>
  <sheetViews>
    <sheetView zoomScaleNormal="100" workbookViewId="0">
      <selection activeCell="C2" sqref="C2:C4"/>
    </sheetView>
  </sheetViews>
  <sheetFormatPr baseColWidth="10" defaultRowHeight="16" thickBottom="1" x14ac:dyDescent="0.4"/>
  <cols>
    <col min="1" max="1" width="24" style="28" customWidth="1"/>
    <col min="2" max="2" width="35.6640625" customWidth="1"/>
    <col min="3" max="3" width="17.6640625" bestFit="1" customWidth="1"/>
    <col min="4" max="4" width="12.5" bestFit="1" customWidth="1"/>
    <col min="5" max="5" width="0" hidden="1" customWidth="1"/>
    <col min="6" max="6" width="13.6640625" hidden="1" customWidth="1"/>
    <col min="7" max="7" width="0" hidden="1" customWidth="1"/>
    <col min="8" max="8" width="13.5" hidden="1" customWidth="1"/>
    <col min="9" max="9" width="11.9140625" bestFit="1" customWidth="1"/>
  </cols>
  <sheetData>
    <row r="1" spans="1:6" ht="20.5" thickBot="1" x14ac:dyDescent="0.45">
      <c r="B1" s="15" t="s">
        <v>5</v>
      </c>
      <c r="C1" s="15">
        <v>2025</v>
      </c>
    </row>
    <row r="2" spans="1:6" ht="21.5" thickBot="1" x14ac:dyDescent="0.55000000000000004">
      <c r="A2" s="29" t="s">
        <v>99</v>
      </c>
      <c r="B2" s="16" t="s">
        <v>14</v>
      </c>
      <c r="C2" s="22">
        <v>24681534</v>
      </c>
      <c r="D2" s="27"/>
    </row>
    <row r="3" spans="1:6" ht="21.5" thickBot="1" x14ac:dyDescent="0.55000000000000004">
      <c r="A3" s="29" t="s">
        <v>99</v>
      </c>
      <c r="B3" s="17" t="s">
        <v>15</v>
      </c>
      <c r="C3" s="22">
        <v>18255532</v>
      </c>
      <c r="D3" s="27"/>
    </row>
    <row r="4" spans="1:6" ht="21.5" thickBot="1" x14ac:dyDescent="0.55000000000000004">
      <c r="A4" s="29" t="s">
        <v>99</v>
      </c>
      <c r="B4" s="17" t="s">
        <v>16</v>
      </c>
      <c r="C4" s="22">
        <v>2707670</v>
      </c>
      <c r="D4" s="27"/>
    </row>
    <row r="5" spans="1:6" ht="21.5" thickBot="1" x14ac:dyDescent="0.55000000000000004">
      <c r="A5" s="50" t="s">
        <v>117</v>
      </c>
      <c r="B5" s="17" t="s">
        <v>302</v>
      </c>
      <c r="C5" s="22">
        <v>1600000</v>
      </c>
      <c r="D5" s="27"/>
      <c r="F5" s="14"/>
    </row>
    <row r="6" spans="1:6" ht="21.5" thickBot="1" x14ac:dyDescent="0.55000000000000004">
      <c r="A6" s="29" t="s">
        <v>135</v>
      </c>
      <c r="B6" s="17" t="s">
        <v>17</v>
      </c>
      <c r="C6" s="22">
        <v>4470593</v>
      </c>
      <c r="D6" s="27"/>
      <c r="F6" s="14"/>
    </row>
    <row r="7" spans="1:6" ht="21.5" thickBot="1" x14ac:dyDescent="0.55000000000000004">
      <c r="A7" s="29" t="s">
        <v>140</v>
      </c>
      <c r="B7" s="18" t="s">
        <v>18</v>
      </c>
      <c r="C7" s="22">
        <v>-2602699.3333333302</v>
      </c>
      <c r="D7" s="27"/>
    </row>
    <row r="8" spans="1:6" ht="21.5" thickBot="1" x14ac:dyDescent="0.55000000000000004">
      <c r="A8" s="29" t="s">
        <v>139</v>
      </c>
      <c r="B8" s="18" t="s">
        <v>19</v>
      </c>
      <c r="C8" s="22">
        <v>1985426</v>
      </c>
      <c r="D8" s="27"/>
    </row>
    <row r="9" spans="1:6" ht="21.5" thickBot="1" x14ac:dyDescent="0.55000000000000004">
      <c r="A9" s="29" t="s">
        <v>140</v>
      </c>
      <c r="B9" s="18" t="s">
        <v>20</v>
      </c>
      <c r="C9" s="22">
        <v>-500000</v>
      </c>
      <c r="D9" s="27"/>
    </row>
    <row r="10" spans="1:6" ht="21.5" thickBot="1" x14ac:dyDescent="0.55000000000000004">
      <c r="A10" s="29" t="s">
        <v>140</v>
      </c>
      <c r="B10" s="17" t="s">
        <v>84</v>
      </c>
      <c r="C10" s="22">
        <v>-1749999.8095238097</v>
      </c>
      <c r="D10" s="27"/>
    </row>
    <row r="11" spans="1:6" ht="21.5" thickBot="1" x14ac:dyDescent="0.55000000000000004">
      <c r="A11" s="29" t="s">
        <v>137</v>
      </c>
      <c r="B11" s="17" t="s">
        <v>21</v>
      </c>
      <c r="C11" s="22">
        <v>14000000</v>
      </c>
      <c r="D11" s="27"/>
    </row>
    <row r="12" spans="1:6" ht="23.5" thickBot="1" x14ac:dyDescent="0.55000000000000004">
      <c r="A12" s="29" t="s">
        <v>108</v>
      </c>
      <c r="B12" s="17" t="s">
        <v>85</v>
      </c>
      <c r="C12" s="22">
        <v>-16705235</v>
      </c>
      <c r="D12" s="27"/>
    </row>
    <row r="13" spans="1:6" ht="23.5" thickBot="1" x14ac:dyDescent="0.55000000000000004">
      <c r="A13" s="29" t="s">
        <v>108</v>
      </c>
      <c r="B13" s="17" t="s">
        <v>86</v>
      </c>
      <c r="C13" s="22">
        <v>-2579310</v>
      </c>
      <c r="D13" s="27"/>
    </row>
    <row r="14" spans="1:6" ht="23.5" thickBot="1" x14ac:dyDescent="0.55000000000000004">
      <c r="A14" s="29" t="s">
        <v>108</v>
      </c>
      <c r="B14" s="17" t="s">
        <v>22</v>
      </c>
      <c r="C14" s="22">
        <v>-4837559</v>
      </c>
      <c r="D14" s="27"/>
    </row>
    <row r="15" spans="1:6" ht="23.5" thickBot="1" x14ac:dyDescent="0.55000000000000004">
      <c r="A15" s="29" t="s">
        <v>108</v>
      </c>
      <c r="B15" s="17" t="s">
        <v>23</v>
      </c>
      <c r="C15" s="22">
        <v>0</v>
      </c>
      <c r="D15" s="27"/>
    </row>
    <row r="16" spans="1:6" ht="23.5" thickBot="1" x14ac:dyDescent="0.55000000000000004">
      <c r="A16" s="29" t="s">
        <v>108</v>
      </c>
      <c r="B16" s="17" t="s">
        <v>300</v>
      </c>
      <c r="C16" s="22">
        <v>-141084</v>
      </c>
      <c r="D16" s="27"/>
    </row>
    <row r="17" spans="1:10" ht="21.5" thickBot="1" x14ac:dyDescent="0.55000000000000004">
      <c r="A17" s="29" t="s">
        <v>116</v>
      </c>
      <c r="B17" s="17" t="s">
        <v>87</v>
      </c>
      <c r="C17" s="22">
        <v>0</v>
      </c>
      <c r="D17" s="27"/>
    </row>
    <row r="18" spans="1:10" ht="23.5" thickBot="1" x14ac:dyDescent="0.55000000000000004">
      <c r="A18" s="29" t="s">
        <v>108</v>
      </c>
      <c r="B18" s="19" t="s">
        <v>0</v>
      </c>
      <c r="C18" s="22">
        <v>0</v>
      </c>
      <c r="D18" s="27"/>
    </row>
    <row r="19" spans="1:10" ht="21.5" thickBot="1" x14ac:dyDescent="0.55000000000000004">
      <c r="A19" s="29" t="s">
        <v>116</v>
      </c>
      <c r="B19" s="19" t="s">
        <v>88</v>
      </c>
      <c r="C19" s="22">
        <v>-590208</v>
      </c>
      <c r="D19" s="27"/>
    </row>
    <row r="20" spans="1:10" ht="23.5" thickBot="1" x14ac:dyDescent="0.55000000000000004">
      <c r="A20" s="29" t="s">
        <v>152</v>
      </c>
      <c r="B20" s="17" t="s">
        <v>24</v>
      </c>
      <c r="C20" s="22">
        <v>-10000000</v>
      </c>
      <c r="D20" s="27"/>
    </row>
    <row r="21" spans="1:10" ht="23.5" thickBot="1" x14ac:dyDescent="0.55000000000000004">
      <c r="A21" s="29" t="s">
        <v>152</v>
      </c>
      <c r="B21" s="17" t="s">
        <v>25</v>
      </c>
      <c r="C21" s="22">
        <v>-34535253</v>
      </c>
      <c r="D21" s="27"/>
      <c r="I21" s="14"/>
      <c r="J21" s="14"/>
    </row>
    <row r="22" spans="1:10" ht="21.5" thickBot="1" x14ac:dyDescent="0.55000000000000004">
      <c r="A22" s="29" t="s">
        <v>81</v>
      </c>
      <c r="B22" s="17" t="s">
        <v>26</v>
      </c>
      <c r="C22" s="22">
        <v>67131.809523809497</v>
      </c>
      <c r="D22" s="27"/>
      <c r="J22" s="32"/>
    </row>
    <row r="23" spans="1:10" ht="21.5" thickBot="1" x14ac:dyDescent="0.55000000000000004">
      <c r="A23" s="29" t="s">
        <v>81</v>
      </c>
      <c r="B23" s="17" t="s">
        <v>307</v>
      </c>
      <c r="C23" s="22">
        <v>1685109.3333333398</v>
      </c>
      <c r="D23" s="27"/>
      <c r="J23" s="14"/>
    </row>
    <row r="24" spans="1:10" ht="21.5" thickBot="1" x14ac:dyDescent="0.55000000000000004">
      <c r="A24" s="29" t="s">
        <v>81</v>
      </c>
      <c r="B24" s="17" t="s">
        <v>308</v>
      </c>
      <c r="C24" s="22">
        <v>1750000</v>
      </c>
      <c r="D24" s="27"/>
    </row>
    <row r="25" spans="1:10" ht="21.5" thickBot="1" x14ac:dyDescent="0.55000000000000004">
      <c r="A25" s="29" t="s">
        <v>77</v>
      </c>
      <c r="B25" s="17" t="s">
        <v>89</v>
      </c>
      <c r="C25" s="22">
        <v>-287129378</v>
      </c>
      <c r="D25" s="27"/>
    </row>
    <row r="26" spans="1:10" ht="21.5" thickBot="1" x14ac:dyDescent="0.55000000000000004">
      <c r="A26" s="29" t="s">
        <v>76</v>
      </c>
      <c r="B26" s="17" t="s">
        <v>90</v>
      </c>
      <c r="C26" s="22">
        <v>-11596467</v>
      </c>
      <c r="D26" s="27"/>
      <c r="F26" s="25"/>
      <c r="G26" s="23"/>
    </row>
    <row r="27" spans="1:10" ht="21.5" thickBot="1" x14ac:dyDescent="0.55000000000000004">
      <c r="A27" s="29" t="s">
        <v>76</v>
      </c>
      <c r="B27" s="17" t="s">
        <v>27</v>
      </c>
      <c r="C27" s="22">
        <v>-604557</v>
      </c>
      <c r="D27" s="27"/>
      <c r="F27" s="25"/>
      <c r="G27" s="23"/>
    </row>
    <row r="28" spans="1:10" ht="21.5" thickBot="1" x14ac:dyDescent="0.55000000000000004">
      <c r="A28" s="29" t="s">
        <v>75</v>
      </c>
      <c r="B28" s="17" t="s">
        <v>309</v>
      </c>
      <c r="C28" s="22">
        <v>-28388730</v>
      </c>
      <c r="D28" s="27"/>
      <c r="F28" s="25"/>
      <c r="G28" s="23"/>
    </row>
    <row r="29" spans="1:10" ht="21.5" thickBot="1" x14ac:dyDescent="0.55000000000000004">
      <c r="A29" s="29" t="s">
        <v>75</v>
      </c>
      <c r="B29" s="17" t="s">
        <v>28</v>
      </c>
      <c r="C29" s="22">
        <v>-22675900</v>
      </c>
      <c r="D29" s="27"/>
      <c r="F29" s="25" t="s">
        <v>74</v>
      </c>
      <c r="G29" s="23">
        <v>7835010</v>
      </c>
      <c r="H29" t="s">
        <v>73</v>
      </c>
    </row>
    <row r="30" spans="1:10" ht="21.5" thickBot="1" x14ac:dyDescent="0.55000000000000004">
      <c r="A30" s="29" t="s">
        <v>75</v>
      </c>
      <c r="B30" s="17" t="s">
        <v>91</v>
      </c>
      <c r="C30" s="22">
        <v>-2345419</v>
      </c>
      <c r="D30" s="27"/>
    </row>
    <row r="31" spans="1:10" ht="23.5" thickBot="1" x14ac:dyDescent="0.55000000000000004">
      <c r="A31" s="29" t="s">
        <v>78</v>
      </c>
      <c r="B31" s="17" t="s">
        <v>29</v>
      </c>
      <c r="C31" s="22">
        <v>824487</v>
      </c>
      <c r="D31" s="27"/>
      <c r="F31" s="24" t="s">
        <v>60</v>
      </c>
      <c r="G31" s="23">
        <v>4296946</v>
      </c>
      <c r="H31" t="s">
        <v>73</v>
      </c>
    </row>
    <row r="32" spans="1:10" ht="23.5" thickBot="1" x14ac:dyDescent="0.55000000000000004">
      <c r="A32" s="29" t="s">
        <v>78</v>
      </c>
      <c r="B32" s="17" t="s">
        <v>92</v>
      </c>
      <c r="C32" s="22">
        <v>6071745</v>
      </c>
      <c r="D32" s="27"/>
    </row>
    <row r="33" spans="1:8" ht="23.5" thickBot="1" x14ac:dyDescent="0.55000000000000004">
      <c r="A33" s="29" t="s">
        <v>78</v>
      </c>
      <c r="B33" s="17" t="s">
        <v>93</v>
      </c>
      <c r="C33" s="22">
        <v>228423206</v>
      </c>
      <c r="D33" s="27"/>
      <c r="F33" s="25" t="s">
        <v>61</v>
      </c>
      <c r="G33" s="23">
        <v>4982007</v>
      </c>
      <c r="H33" t="s">
        <v>73</v>
      </c>
    </row>
    <row r="34" spans="1:8" ht="26" customHeight="1" thickBot="1" x14ac:dyDescent="0.55000000000000004">
      <c r="A34" s="29" t="s">
        <v>78</v>
      </c>
      <c r="B34" s="17" t="s">
        <v>30</v>
      </c>
      <c r="C34" s="22">
        <v>5720513</v>
      </c>
      <c r="D34" s="27"/>
    </row>
    <row r="35" spans="1:8" ht="23.5" thickBot="1" x14ac:dyDescent="0.55000000000000004">
      <c r="A35" s="29" t="s">
        <v>78</v>
      </c>
      <c r="B35" s="17" t="s">
        <v>31</v>
      </c>
      <c r="C35" s="22">
        <v>7398830</v>
      </c>
      <c r="D35" s="27"/>
      <c r="F35" s="25"/>
      <c r="G35" s="23"/>
    </row>
    <row r="36" spans="1:8" ht="23.5" thickBot="1" x14ac:dyDescent="0.55000000000000004">
      <c r="A36" s="29" t="s">
        <v>78</v>
      </c>
      <c r="B36" s="17" t="s">
        <v>32</v>
      </c>
      <c r="C36" s="22">
        <v>12401024</v>
      </c>
      <c r="D36" s="27"/>
    </row>
    <row r="37" spans="1:8" ht="23.5" thickBot="1" x14ac:dyDescent="0.55000000000000004">
      <c r="A37" s="29" t="s">
        <v>78</v>
      </c>
      <c r="B37" s="17" t="s">
        <v>33</v>
      </c>
      <c r="C37" s="22">
        <v>1400380</v>
      </c>
      <c r="D37" s="27"/>
      <c r="F37" s="25" t="s">
        <v>62</v>
      </c>
      <c r="G37" s="23">
        <v>9207573</v>
      </c>
      <c r="H37" t="s">
        <v>73</v>
      </c>
    </row>
    <row r="38" spans="1:8" ht="23.5" thickBot="1" x14ac:dyDescent="0.55000000000000004">
      <c r="A38" s="29" t="s">
        <v>79</v>
      </c>
      <c r="B38" s="17" t="s">
        <v>310</v>
      </c>
      <c r="C38" s="22">
        <v>944260</v>
      </c>
      <c r="D38" s="27"/>
    </row>
    <row r="39" spans="1:8" ht="23.5" thickBot="1" x14ac:dyDescent="0.55000000000000004">
      <c r="A39" s="29" t="s">
        <v>78</v>
      </c>
      <c r="B39" s="17" t="s">
        <v>34</v>
      </c>
      <c r="C39" s="22">
        <v>28515900</v>
      </c>
      <c r="D39" s="27"/>
      <c r="F39" s="25" t="s">
        <v>63</v>
      </c>
      <c r="G39" s="23">
        <v>1936773</v>
      </c>
      <c r="H39" t="s">
        <v>73</v>
      </c>
    </row>
    <row r="40" spans="1:8" ht="23.5" thickBot="1" x14ac:dyDescent="0.55000000000000004">
      <c r="A40" s="29" t="s">
        <v>79</v>
      </c>
      <c r="B40" s="17" t="s">
        <v>35</v>
      </c>
      <c r="C40" s="22">
        <v>13181583</v>
      </c>
      <c r="D40" s="27"/>
    </row>
    <row r="41" spans="1:8" ht="23.5" thickBot="1" x14ac:dyDescent="0.55000000000000004">
      <c r="A41" s="29" t="s">
        <v>78</v>
      </c>
      <c r="B41" s="17" t="s">
        <v>94</v>
      </c>
      <c r="C41" s="157">
        <v>2517306</v>
      </c>
      <c r="D41" s="27"/>
      <c r="F41" s="25" t="s">
        <v>64</v>
      </c>
      <c r="G41" s="23">
        <v>12995000</v>
      </c>
      <c r="H41" t="s">
        <v>73</v>
      </c>
    </row>
    <row r="42" spans="1:8" ht="23.5" thickBot="1" x14ac:dyDescent="0.55000000000000004">
      <c r="A42" s="29" t="s">
        <v>79</v>
      </c>
      <c r="B42" s="17" t="s">
        <v>95</v>
      </c>
      <c r="C42" s="157">
        <v>52960</v>
      </c>
      <c r="D42" s="27"/>
    </row>
    <row r="43" spans="1:8" ht="21.5" thickBot="1" x14ac:dyDescent="0.55000000000000004">
      <c r="A43" s="29" t="s">
        <v>80</v>
      </c>
      <c r="B43" s="17" t="s">
        <v>311</v>
      </c>
      <c r="C43" s="22">
        <v>7471331</v>
      </c>
      <c r="D43" s="27"/>
    </row>
    <row r="44" spans="1:8" ht="23.5" thickBot="1" x14ac:dyDescent="0.55000000000000004">
      <c r="A44" s="29" t="s">
        <v>79</v>
      </c>
      <c r="B44" s="17" t="s">
        <v>312</v>
      </c>
      <c r="C44" s="22">
        <v>4590521</v>
      </c>
      <c r="D44" s="27"/>
    </row>
    <row r="45" spans="1:8" ht="21.5" thickBot="1" x14ac:dyDescent="0.55000000000000004">
      <c r="A45" s="29" t="s">
        <v>80</v>
      </c>
      <c r="B45" s="17" t="s">
        <v>36</v>
      </c>
      <c r="C45" s="157">
        <v>393005</v>
      </c>
      <c r="D45" s="27"/>
    </row>
    <row r="46" spans="1:8" ht="23.5" thickBot="1" x14ac:dyDescent="0.55000000000000004">
      <c r="A46" s="29" t="s">
        <v>79</v>
      </c>
      <c r="B46" s="17" t="s">
        <v>37</v>
      </c>
      <c r="C46" s="22">
        <v>27517670</v>
      </c>
      <c r="D46" s="27"/>
    </row>
    <row r="47" spans="1:8" ht="21.5" thickBot="1" x14ac:dyDescent="0.55000000000000004">
      <c r="A47" s="29" t="s">
        <v>80</v>
      </c>
      <c r="B47" s="17" t="s">
        <v>38</v>
      </c>
      <c r="C47" s="22">
        <v>196084</v>
      </c>
      <c r="D47" s="27"/>
    </row>
    <row r="48" spans="1:8" ht="21.5" thickBot="1" x14ac:dyDescent="0.55000000000000004">
      <c r="A48" s="29" t="s">
        <v>80</v>
      </c>
      <c r="B48" s="17" t="s">
        <v>39</v>
      </c>
      <c r="C48" s="22">
        <v>130840</v>
      </c>
      <c r="D48" s="27"/>
    </row>
    <row r="49" spans="1:8" ht="21.5" thickBot="1" x14ac:dyDescent="0.55000000000000004">
      <c r="A49" s="29" t="s">
        <v>80</v>
      </c>
      <c r="B49" s="17" t="s">
        <v>96</v>
      </c>
      <c r="C49" s="22">
        <v>3172998</v>
      </c>
      <c r="D49" s="27"/>
    </row>
    <row r="50" spans="1:8" ht="23.5" thickBot="1" x14ac:dyDescent="0.55000000000000004">
      <c r="A50" s="29" t="s">
        <v>79</v>
      </c>
      <c r="B50" s="17" t="s">
        <v>97</v>
      </c>
      <c r="C50" s="22">
        <v>601018</v>
      </c>
      <c r="D50" s="27"/>
    </row>
    <row r="51" spans="1:8" ht="21.5" thickBot="1" x14ac:dyDescent="0.55000000000000004">
      <c r="A51" s="29" t="s">
        <v>80</v>
      </c>
      <c r="B51" s="17" t="s">
        <v>40</v>
      </c>
      <c r="C51" s="157">
        <v>2044426</v>
      </c>
      <c r="D51" s="27"/>
    </row>
    <row r="52" spans="1:8" ht="21.5" thickBot="1" x14ac:dyDescent="0.55000000000000004">
      <c r="A52" s="29" t="s">
        <v>80</v>
      </c>
      <c r="B52" s="17" t="s">
        <v>313</v>
      </c>
      <c r="C52" s="157">
        <v>50005</v>
      </c>
      <c r="D52" s="27"/>
      <c r="F52" s="25" t="s">
        <v>72</v>
      </c>
      <c r="H52" s="23">
        <v>1359554</v>
      </c>
    </row>
    <row r="53" spans="1:8" ht="21.5" thickBot="1" x14ac:dyDescent="0.55000000000000004">
      <c r="A53" s="29" t="s">
        <v>82</v>
      </c>
      <c r="B53" s="17" t="s">
        <v>41</v>
      </c>
      <c r="C53" s="157">
        <v>932834</v>
      </c>
      <c r="D53" s="27"/>
      <c r="F53" s="25" t="s">
        <v>67</v>
      </c>
      <c r="H53" s="23">
        <v>189211</v>
      </c>
    </row>
    <row r="54" spans="1:8" ht="21.5" thickBot="1" x14ac:dyDescent="0.55000000000000004">
      <c r="A54" s="29" t="s">
        <v>80</v>
      </c>
      <c r="B54" s="17" t="s">
        <v>314</v>
      </c>
      <c r="C54" s="157">
        <v>1292701</v>
      </c>
      <c r="D54" s="27"/>
      <c r="F54" s="25" t="s">
        <v>68</v>
      </c>
      <c r="H54" s="23">
        <v>2320547</v>
      </c>
    </row>
    <row r="55" spans="1:8" ht="23.5" thickBot="1" x14ac:dyDescent="0.55000000000000004">
      <c r="A55" s="29" t="s">
        <v>79</v>
      </c>
      <c r="B55" s="17" t="s">
        <v>315</v>
      </c>
      <c r="C55" s="157">
        <v>4000</v>
      </c>
      <c r="D55" s="27"/>
      <c r="F55" s="25" t="s">
        <v>69</v>
      </c>
      <c r="H55" s="23">
        <v>122965</v>
      </c>
    </row>
    <row r="56" spans="1:8" ht="23.5" thickBot="1" x14ac:dyDescent="0.55000000000000004">
      <c r="A56" s="29" t="s">
        <v>79</v>
      </c>
      <c r="B56" s="17" t="s">
        <v>316</v>
      </c>
      <c r="C56" s="157">
        <v>1355150</v>
      </c>
      <c r="D56" s="27"/>
      <c r="F56" s="25" t="s">
        <v>70</v>
      </c>
      <c r="H56" s="23">
        <v>23500</v>
      </c>
    </row>
    <row r="57" spans="1:8" ht="21.5" thickBot="1" x14ac:dyDescent="0.55000000000000004">
      <c r="A57" s="29" t="s">
        <v>203</v>
      </c>
      <c r="B57" s="17" t="s">
        <v>317</v>
      </c>
      <c r="C57" s="157">
        <v>-1425974</v>
      </c>
      <c r="D57" s="27"/>
      <c r="F57" s="25" t="s">
        <v>71</v>
      </c>
      <c r="H57" s="23">
        <v>735681</v>
      </c>
    </row>
    <row r="58" spans="1:8" ht="20.5" thickBot="1" x14ac:dyDescent="0.45">
      <c r="A58" s="29" t="s">
        <v>150</v>
      </c>
      <c r="B58" s="20" t="s">
        <v>42</v>
      </c>
      <c r="C58" s="13">
        <v>0</v>
      </c>
      <c r="F58" s="25" t="s">
        <v>65</v>
      </c>
      <c r="H58" s="23">
        <v>17708</v>
      </c>
    </row>
    <row r="59" spans="1:8" ht="23.5" thickBot="1" x14ac:dyDescent="0.45">
      <c r="A59" s="29" t="s">
        <v>213</v>
      </c>
      <c r="B59" s="21" t="s">
        <v>43</v>
      </c>
      <c r="C59" s="14">
        <f>SUM(C22:C57)</f>
        <v>6540593.1428571343</v>
      </c>
      <c r="F59" s="25" t="s">
        <v>66</v>
      </c>
      <c r="H59" s="23">
        <v>34948</v>
      </c>
    </row>
    <row r="60" spans="1:8" ht="20.5" thickBot="1" x14ac:dyDescent="0.45">
      <c r="B60" s="20" t="s">
        <v>44</v>
      </c>
      <c r="C60" s="14">
        <f>-C59</f>
        <v>-6540593.1428571343</v>
      </c>
      <c r="H60" s="23">
        <f>SUM(H52:H59)</f>
        <v>4804114</v>
      </c>
    </row>
    <row r="1048568" ht="15.5" x14ac:dyDescent="0.35"/>
    <row r="1048569" ht="15.5" x14ac:dyDescent="0.35"/>
    <row r="1048570" ht="15.5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0C32-72F3-4689-B29B-8904A96214FE}">
  <dimension ref="A2:K45"/>
  <sheetViews>
    <sheetView topLeftCell="A29" workbookViewId="0">
      <selection activeCell="H37" sqref="H37"/>
    </sheetView>
  </sheetViews>
  <sheetFormatPr baseColWidth="10" defaultRowHeight="15.5" x14ac:dyDescent="0.35"/>
  <cols>
    <col min="1" max="1" width="35.25" customWidth="1"/>
    <col min="2" max="2" width="9.83203125" bestFit="1" customWidth="1"/>
    <col min="3" max="3" width="9.9140625" customWidth="1"/>
    <col min="4" max="5" width="0" hidden="1" customWidth="1"/>
    <col min="6" max="6" width="2.9140625" customWidth="1"/>
    <col min="7" max="7" width="38.33203125" customWidth="1"/>
    <col min="8" max="9" width="10.25" bestFit="1" customWidth="1"/>
    <col min="10" max="11" width="0" hidden="1" customWidth="1"/>
  </cols>
  <sheetData>
    <row r="2" spans="1:11" x14ac:dyDescent="0.35">
      <c r="A2" s="31" t="s">
        <v>100</v>
      </c>
      <c r="B2" s="31"/>
      <c r="C2" s="31"/>
      <c r="D2" s="32">
        <f>C2-D15</f>
        <v>-2755.4569999999999</v>
      </c>
    </row>
    <row r="3" spans="1:11" x14ac:dyDescent="0.35">
      <c r="A3" s="33"/>
      <c r="B3" s="33"/>
      <c r="C3" s="33"/>
    </row>
    <row r="4" spans="1:11" x14ac:dyDescent="0.35">
      <c r="A4" s="34" t="s">
        <v>324</v>
      </c>
      <c r="B4" s="34"/>
      <c r="C4" s="34"/>
    </row>
    <row r="5" spans="1:11" ht="16" thickBot="1" x14ac:dyDescent="0.4">
      <c r="A5" s="35"/>
      <c r="B5" s="35"/>
      <c r="C5" s="35"/>
    </row>
    <row r="6" spans="1:11" x14ac:dyDescent="0.35">
      <c r="A6" s="192" t="s">
        <v>101</v>
      </c>
      <c r="B6" s="36">
        <v>2025</v>
      </c>
      <c r="C6" s="36">
        <v>2024</v>
      </c>
      <c r="D6" s="36">
        <v>2021</v>
      </c>
      <c r="E6" s="36">
        <v>2020</v>
      </c>
      <c r="F6" s="194"/>
      <c r="G6" s="192" t="s">
        <v>102</v>
      </c>
      <c r="H6" s="36">
        <f>+B6</f>
        <v>2025</v>
      </c>
      <c r="I6" s="36">
        <f>+C6</f>
        <v>2024</v>
      </c>
      <c r="J6" s="36">
        <v>2021</v>
      </c>
      <c r="K6" s="36">
        <v>2020</v>
      </c>
    </row>
    <row r="7" spans="1:11" ht="16" thickBot="1" x14ac:dyDescent="0.4">
      <c r="A7" s="193"/>
      <c r="B7" s="38" t="s">
        <v>103</v>
      </c>
      <c r="C7" s="38" t="s">
        <v>103</v>
      </c>
      <c r="D7" s="38" t="s">
        <v>103</v>
      </c>
      <c r="E7" s="38" t="s">
        <v>103</v>
      </c>
      <c r="F7" s="194"/>
      <c r="G7" s="193"/>
      <c r="H7" s="38" t="s">
        <v>103</v>
      </c>
      <c r="I7" s="38" t="s">
        <v>103</v>
      </c>
      <c r="J7" s="38" t="s">
        <v>103</v>
      </c>
      <c r="K7" s="38" t="s">
        <v>103</v>
      </c>
    </row>
    <row r="8" spans="1:11" ht="16" thickBot="1" x14ac:dyDescent="0.4">
      <c r="A8" s="39" t="s">
        <v>104</v>
      </c>
      <c r="B8" s="40"/>
      <c r="C8" s="40"/>
      <c r="D8" s="41"/>
      <c r="E8" s="42"/>
      <c r="F8" s="43"/>
      <c r="G8" s="39" t="s">
        <v>105</v>
      </c>
      <c r="H8" s="41"/>
      <c r="I8" s="41"/>
      <c r="J8" s="41"/>
      <c r="K8" s="42"/>
    </row>
    <row r="9" spans="1:11" ht="23.5" thickBot="1" x14ac:dyDescent="0.4">
      <c r="A9" s="29" t="s">
        <v>99</v>
      </c>
      <c r="B9" s="44">
        <f>SUMIF(Clasificado!$A$2:$A$55,EEFF!A9,Clasificado!$C$2:$C$57)/1000</f>
        <v>45644.735999999997</v>
      </c>
      <c r="C9" s="44">
        <v>48362.974000000002</v>
      </c>
      <c r="D9" s="44">
        <v>70480.94</v>
      </c>
      <c r="E9" s="45">
        <v>118843.003</v>
      </c>
      <c r="F9" s="43"/>
      <c r="G9" s="29" t="s">
        <v>106</v>
      </c>
      <c r="H9" s="44">
        <f>-SUMIF(Clasificado!$A$2:$A$58,EEFF!G9,Clasificado!$C$2:$C$59)/1000</f>
        <v>0</v>
      </c>
      <c r="I9" s="44">
        <v>0</v>
      </c>
      <c r="J9" s="44">
        <v>0</v>
      </c>
      <c r="K9" s="44">
        <v>0</v>
      </c>
    </row>
    <row r="10" spans="1:11" ht="16" thickBot="1" x14ac:dyDescent="0.4">
      <c r="A10" s="29" t="s">
        <v>107</v>
      </c>
      <c r="B10" s="44">
        <f>SUMIF(Clasificado!$A$2:$A$55,EEFF!A10,Clasificado!$C$2:$C$57)/1000</f>
        <v>0</v>
      </c>
      <c r="C10" s="44">
        <v>0</v>
      </c>
      <c r="D10" s="44">
        <v>39401.29</v>
      </c>
      <c r="E10" s="45">
        <v>39401.29</v>
      </c>
      <c r="F10" s="43"/>
      <c r="G10" s="29" t="s">
        <v>108</v>
      </c>
      <c r="H10" s="44">
        <f>-SUMIF(Clasificado!$A$2:$A$58,EEFF!G10,Clasificado!$C$2:$C$59)/1000</f>
        <v>24263.187999999998</v>
      </c>
      <c r="I10" s="44">
        <v>19444.821</v>
      </c>
      <c r="J10" s="44">
        <v>2334.3509999999997</v>
      </c>
      <c r="K10" s="44">
        <v>12009.152</v>
      </c>
    </row>
    <row r="11" spans="1:11" ht="16" thickBot="1" x14ac:dyDescent="0.4">
      <c r="A11" s="46" t="s">
        <v>109</v>
      </c>
      <c r="B11" s="47"/>
      <c r="C11" s="48"/>
      <c r="D11" s="48"/>
      <c r="E11" s="49"/>
      <c r="F11" s="43"/>
      <c r="G11" s="29" t="s">
        <v>110</v>
      </c>
      <c r="H11" s="44">
        <f>-SUMIF(Clasificado!$A$2:$A$58,EEFF!G11,Clasificado!$C$2:$C$59)/1000</f>
        <v>0</v>
      </c>
      <c r="I11" s="44">
        <v>0</v>
      </c>
      <c r="J11" s="44">
        <v>0</v>
      </c>
      <c r="K11" s="44">
        <v>0</v>
      </c>
    </row>
    <row r="12" spans="1:11" ht="16" thickBot="1" x14ac:dyDescent="0.4">
      <c r="A12" s="50" t="s">
        <v>111</v>
      </c>
      <c r="B12" s="44">
        <f>SUMIF(Clasificado!$A$2:$A$55,EEFF!A12,Clasificado!$C$2:$C$57)/1000</f>
        <v>0</v>
      </c>
      <c r="C12" s="44">
        <v>0</v>
      </c>
      <c r="D12" s="44">
        <v>0</v>
      </c>
      <c r="E12" s="51"/>
      <c r="F12" s="43"/>
      <c r="G12" s="46" t="s">
        <v>112</v>
      </c>
      <c r="H12" s="48"/>
      <c r="I12" s="48"/>
      <c r="J12" s="48"/>
      <c r="K12" s="48"/>
    </row>
    <row r="13" spans="1:11" ht="16" thickBot="1" x14ac:dyDescent="0.4">
      <c r="A13" s="50" t="s">
        <v>113</v>
      </c>
      <c r="B13" s="44">
        <f>SUMIF(Clasificado!$A$2:$A$55,EEFF!A13,Clasificado!$C$2:$C$57)/1000</f>
        <v>0</v>
      </c>
      <c r="C13" s="44">
        <v>0</v>
      </c>
      <c r="D13" s="44">
        <v>0</v>
      </c>
      <c r="E13" s="51"/>
      <c r="F13" s="43"/>
      <c r="G13" s="50" t="s">
        <v>114</v>
      </c>
      <c r="H13" s="44">
        <f>-SUMIF(Clasificado!$A$2:$A$58,EEFF!G13,Clasificado!$C$2:$C$59)/1000</f>
        <v>0</v>
      </c>
      <c r="I13" s="44">
        <v>0</v>
      </c>
      <c r="J13" s="44">
        <v>0</v>
      </c>
      <c r="K13" s="44">
        <v>0</v>
      </c>
    </row>
    <row r="14" spans="1:11" ht="16" thickBot="1" x14ac:dyDescent="0.4">
      <c r="A14" s="50" t="s">
        <v>115</v>
      </c>
      <c r="B14" s="44">
        <f>SUMIF(Clasificado!$A$2:$A$55,EEFF!A14,Clasificado!$C$2:$C$57)/1000</f>
        <v>0</v>
      </c>
      <c r="C14" s="44">
        <v>0</v>
      </c>
      <c r="D14" s="44">
        <v>0</v>
      </c>
      <c r="E14" s="51"/>
      <c r="F14" s="43"/>
      <c r="G14" s="50" t="s">
        <v>116</v>
      </c>
      <c r="H14" s="44">
        <f>-SUMIF(Clasificado!$A$2:$A$58,EEFF!G14,Clasificado!$C$2:$C$59)/1000</f>
        <v>590.20799999999997</v>
      </c>
      <c r="I14" s="44">
        <v>332.03800000000001</v>
      </c>
      <c r="J14" s="44">
        <v>1466.35</v>
      </c>
      <c r="K14" s="44">
        <v>3920.6010000000001</v>
      </c>
    </row>
    <row r="15" spans="1:11" ht="16" thickBot="1" x14ac:dyDescent="0.4">
      <c r="A15" s="50" t="s">
        <v>117</v>
      </c>
      <c r="B15" s="44">
        <f>SUMIF(Clasificado!$A$2:$A$55,EEFF!A15,Clasificado!$C$2:$C$57)/1000</f>
        <v>1600</v>
      </c>
      <c r="C15" s="44">
        <v>0</v>
      </c>
      <c r="D15" s="44">
        <v>2755.4569999999999</v>
      </c>
      <c r="E15" s="45">
        <v>2231</v>
      </c>
      <c r="F15" s="43"/>
      <c r="G15" s="50" t="s">
        <v>118</v>
      </c>
      <c r="H15" s="44">
        <f>-SUMIF(Clasificado!$A$2:$A$58,EEFF!G15,Clasificado!$C$2:$C$59)/1000</f>
        <v>0</v>
      </c>
      <c r="I15" s="44">
        <v>0</v>
      </c>
      <c r="J15" s="44">
        <v>0</v>
      </c>
      <c r="K15" s="44">
        <v>0</v>
      </c>
    </row>
    <row r="16" spans="1:11" ht="16" thickBot="1" x14ac:dyDescent="0.4">
      <c r="A16" s="46" t="s">
        <v>119</v>
      </c>
      <c r="B16" s="47"/>
      <c r="C16" s="48"/>
      <c r="D16" s="48"/>
      <c r="E16" s="49"/>
      <c r="F16" s="43"/>
      <c r="G16" s="50" t="s">
        <v>120</v>
      </c>
      <c r="H16" s="44">
        <f>SUMIF(Clasificado!$A$2:$A$58,EEFF!G16,Clasificado!$C$2:$C$59)/1000</f>
        <v>0</v>
      </c>
      <c r="I16" s="44">
        <v>0</v>
      </c>
      <c r="J16" s="44">
        <v>0</v>
      </c>
      <c r="K16" s="44">
        <v>0</v>
      </c>
    </row>
    <row r="17" spans="1:11" ht="16" thickBot="1" x14ac:dyDescent="0.4">
      <c r="A17" s="50" t="s">
        <v>121</v>
      </c>
      <c r="B17" s="44">
        <f>SUMIF(Clasificado!$A$2:$A$55,EEFF!A17,Clasificado!$C$2:$C$57)/1000</f>
        <v>0</v>
      </c>
      <c r="C17" s="44">
        <v>0</v>
      </c>
      <c r="D17" s="44">
        <v>0</v>
      </c>
      <c r="E17" s="51"/>
      <c r="F17" s="43"/>
      <c r="G17" s="50" t="s">
        <v>122</v>
      </c>
      <c r="H17" s="44">
        <f>-SUMIF(Clasificado!$A$2:$A$58,EEFF!G17,Clasificado!$C$2:$C$59)/1000</f>
        <v>0</v>
      </c>
      <c r="I17" s="44">
        <v>0</v>
      </c>
      <c r="J17" s="44">
        <v>0</v>
      </c>
      <c r="K17" s="44">
        <v>0</v>
      </c>
    </row>
    <row r="18" spans="1:11" ht="16" thickBot="1" x14ac:dyDescent="0.4">
      <c r="A18" s="50" t="s">
        <v>123</v>
      </c>
      <c r="B18" s="44">
        <f>SUMIF(Clasificado!$A$2:$A$55,EEFF!A18,Clasificado!$C$2:$C$57)/1000</f>
        <v>0</v>
      </c>
      <c r="C18" s="44">
        <v>0</v>
      </c>
      <c r="D18" s="44">
        <v>0</v>
      </c>
      <c r="E18" s="51"/>
      <c r="F18" s="52"/>
      <c r="G18" s="50"/>
      <c r="H18" s="44"/>
      <c r="I18" s="44"/>
      <c r="J18" s="44"/>
      <c r="K18" s="44"/>
    </row>
    <row r="19" spans="1:11" ht="16" thickBot="1" x14ac:dyDescent="0.4">
      <c r="A19" s="50" t="s">
        <v>124</v>
      </c>
      <c r="B19" s="44">
        <f>SUMIF(Clasificado!$A$2:$A$55,EEFF!A19,Clasificado!$C$2:$C$57)/1000</f>
        <v>0</v>
      </c>
      <c r="C19" s="44">
        <v>0</v>
      </c>
      <c r="D19" s="44">
        <v>0</v>
      </c>
      <c r="E19" s="51"/>
      <c r="F19" s="43"/>
      <c r="G19" s="50"/>
      <c r="H19" s="44"/>
      <c r="I19" s="44"/>
      <c r="J19" s="44"/>
      <c r="K19" s="44"/>
    </row>
    <row r="20" spans="1:11" ht="16" thickBot="1" x14ac:dyDescent="0.4">
      <c r="A20" s="50" t="s">
        <v>125</v>
      </c>
      <c r="B20" s="44">
        <f>SUMIF(Clasificado!$A$2:$A$55,EEFF!A20,Clasificado!$C$2:$C$57)/1000</f>
        <v>0</v>
      </c>
      <c r="C20" s="44">
        <v>0</v>
      </c>
      <c r="D20" s="44">
        <v>1887.8829999999998</v>
      </c>
      <c r="E20" s="44">
        <v>4.0019999999999998</v>
      </c>
      <c r="F20" s="43"/>
      <c r="G20" s="50"/>
      <c r="H20" s="44"/>
      <c r="I20" s="44"/>
      <c r="J20" s="44"/>
      <c r="K20" s="44"/>
    </row>
    <row r="21" spans="1:11" ht="16" thickBot="1" x14ac:dyDescent="0.4">
      <c r="A21" s="29" t="s">
        <v>126</v>
      </c>
      <c r="B21" s="44">
        <f>SUMIF(Clasificado!$A$2:$A$55,EEFF!A21,Clasificado!$C$2:$C$57)/1000</f>
        <v>0</v>
      </c>
      <c r="C21" s="44">
        <v>0</v>
      </c>
      <c r="D21" s="44">
        <v>0</v>
      </c>
      <c r="E21" s="53"/>
      <c r="F21" s="43"/>
      <c r="G21" s="29"/>
      <c r="H21" s="44"/>
      <c r="I21" s="44"/>
      <c r="J21" s="44"/>
      <c r="K21" s="44"/>
    </row>
    <row r="22" spans="1:11" ht="16" thickBot="1" x14ac:dyDescent="0.4">
      <c r="A22" s="54" t="s">
        <v>127</v>
      </c>
      <c r="B22" s="55">
        <f>SUM(B9:B21)</f>
        <v>47244.735999999997</v>
      </c>
      <c r="C22" s="55">
        <f>SUM(C9:C21)</f>
        <v>48362.974000000002</v>
      </c>
      <c r="D22" s="56">
        <f>SUM(D9:D21)</f>
        <v>114525.57</v>
      </c>
      <c r="E22" s="56">
        <f>SUM(E9:E21)</f>
        <v>160479.29500000001</v>
      </c>
      <c r="F22" s="43"/>
      <c r="G22" s="54" t="s">
        <v>128</v>
      </c>
      <c r="H22" s="57">
        <f>SUM(H9:H21)</f>
        <v>24853.395999999997</v>
      </c>
      <c r="I22" s="57">
        <f>SUM(I9:I21)</f>
        <v>19776.859</v>
      </c>
      <c r="J22" s="57">
        <f t="shared" ref="J22" si="0">SUM(J9:J21)</f>
        <v>3800.7009999999996</v>
      </c>
      <c r="K22" s="57">
        <f>SUM(K9:K21)</f>
        <v>15929.753000000001</v>
      </c>
    </row>
    <row r="23" spans="1:11" ht="16" thickBot="1" x14ac:dyDescent="0.4">
      <c r="A23" s="58"/>
      <c r="B23" s="58"/>
      <c r="C23" s="58"/>
      <c r="D23" s="58"/>
      <c r="E23" s="58"/>
      <c r="F23" s="43"/>
      <c r="G23" s="58"/>
      <c r="H23" s="58"/>
      <c r="I23" s="58"/>
      <c r="J23" s="58"/>
      <c r="K23" s="58"/>
    </row>
    <row r="24" spans="1:11" ht="16" thickBot="1" x14ac:dyDescent="0.4">
      <c r="A24" s="39" t="s">
        <v>129</v>
      </c>
      <c r="B24" s="40"/>
      <c r="C24" s="49"/>
      <c r="D24" s="49"/>
      <c r="E24" s="59"/>
      <c r="F24" s="43"/>
      <c r="G24" s="39" t="s">
        <v>130</v>
      </c>
      <c r="H24" s="49"/>
      <c r="I24" s="49"/>
      <c r="J24" s="49"/>
      <c r="K24" s="59"/>
    </row>
    <row r="25" spans="1:11" ht="23.5" thickBot="1" x14ac:dyDescent="0.4">
      <c r="A25" s="29" t="s">
        <v>131</v>
      </c>
      <c r="B25" s="44">
        <f>SUMIF(Clasificado!$A$2:$A$55,EEFF!A25,Clasificado!$C$2:$C$57)/1000</f>
        <v>0</v>
      </c>
      <c r="C25" s="44">
        <v>0</v>
      </c>
      <c r="D25" s="44">
        <v>0</v>
      </c>
      <c r="E25" s="44">
        <v>0</v>
      </c>
      <c r="F25" s="43"/>
      <c r="G25" s="29" t="s">
        <v>132</v>
      </c>
      <c r="H25" s="44">
        <f>-SUMIF(Clasificado!$A$2:$A$58,EEFF!G25,Clasificado!$C$2:$C$59)/1000</f>
        <v>0</v>
      </c>
      <c r="I25" s="44">
        <v>0</v>
      </c>
      <c r="J25" s="44">
        <v>0</v>
      </c>
      <c r="K25" s="44">
        <v>0</v>
      </c>
    </row>
    <row r="26" spans="1:11" ht="16" thickBot="1" x14ac:dyDescent="0.4">
      <c r="A26" s="29" t="s">
        <v>133</v>
      </c>
      <c r="B26" s="44">
        <f>SUMIF(Clasificado!$A$2:$A$55,EEFF!A26,Clasificado!$C$2:$C$57)/1000</f>
        <v>0</v>
      </c>
      <c r="C26" s="44">
        <v>0</v>
      </c>
      <c r="D26" s="44">
        <v>0</v>
      </c>
      <c r="E26" s="44">
        <v>0</v>
      </c>
      <c r="F26" s="43"/>
      <c r="G26" s="29" t="s">
        <v>134</v>
      </c>
      <c r="H26" s="44">
        <f>-SUMIF(Clasificado!$A$2:$A$58,EEFF!G26,Clasificado!$C$2:$C$59)/1000</f>
        <v>0</v>
      </c>
      <c r="I26" s="44">
        <v>0</v>
      </c>
      <c r="J26" s="44">
        <v>0</v>
      </c>
      <c r="K26" s="44">
        <v>0</v>
      </c>
    </row>
    <row r="27" spans="1:11" ht="16" thickBot="1" x14ac:dyDescent="0.4">
      <c r="A27" s="29" t="s">
        <v>135</v>
      </c>
      <c r="B27" s="44">
        <f>SUMIF(Clasificado!$A$2:$A$55,EEFF!A27,Clasificado!$C$2:$C$57)/1000</f>
        <v>4470.5929999999998</v>
      </c>
      <c r="C27" s="44">
        <v>917.59</v>
      </c>
      <c r="D27" s="44">
        <v>917.59</v>
      </c>
      <c r="E27" s="44">
        <v>917.59</v>
      </c>
      <c r="F27" s="43"/>
      <c r="G27" s="29" t="s">
        <v>136</v>
      </c>
      <c r="H27" s="44">
        <f>-SUMIF(Clasificado!$A$2:$A$58,EEFF!G27,Clasificado!$C$2:$C$59)/1000</f>
        <v>0</v>
      </c>
      <c r="I27" s="44">
        <v>0</v>
      </c>
      <c r="J27" s="44">
        <v>0</v>
      </c>
      <c r="K27" s="44">
        <v>0</v>
      </c>
    </row>
    <row r="28" spans="1:11" ht="16" thickBot="1" x14ac:dyDescent="0.4">
      <c r="A28" s="29" t="s">
        <v>137</v>
      </c>
      <c r="B28" s="44">
        <f>SUMIF(Clasificado!$A$2:$A$55,EEFF!A28,Clasificado!$C$2:$C$57)/1000</f>
        <v>14000</v>
      </c>
      <c r="C28" s="44">
        <v>5639.0720000000001</v>
      </c>
      <c r="D28" s="44">
        <v>5639.0720000000001</v>
      </c>
      <c r="E28" s="44">
        <v>5639</v>
      </c>
      <c r="F28" s="43"/>
      <c r="G28" s="29" t="s">
        <v>138</v>
      </c>
      <c r="H28" s="44">
        <f>-SUMIF(Clasificado!$A$2:$A$58,EEFF!G28,Clasificado!$C$2:$C$59)/1000</f>
        <v>0</v>
      </c>
      <c r="I28" s="44">
        <v>0</v>
      </c>
      <c r="J28" s="44">
        <v>0</v>
      </c>
      <c r="K28" s="44">
        <v>0</v>
      </c>
    </row>
    <row r="29" spans="1:11" ht="16" thickBot="1" x14ac:dyDescent="0.4">
      <c r="A29" s="29" t="s">
        <v>139</v>
      </c>
      <c r="B29" s="44">
        <f>SUMIF(Clasificado!$A$2:$A$55,EEFF!A29,Clasificado!$C$2:$C$57)/1000</f>
        <v>1985.4259999999999</v>
      </c>
      <c r="C29" s="44">
        <v>500</v>
      </c>
      <c r="D29" s="44">
        <v>500</v>
      </c>
      <c r="E29" s="44">
        <v>500</v>
      </c>
      <c r="F29" s="60"/>
      <c r="G29" s="29"/>
      <c r="H29" s="44"/>
      <c r="I29" s="51"/>
      <c r="J29" s="51"/>
      <c r="K29" s="51"/>
    </row>
    <row r="30" spans="1:11" ht="16" thickBot="1" x14ac:dyDescent="0.4">
      <c r="A30" s="29" t="s">
        <v>140</v>
      </c>
      <c r="B30" s="44">
        <f>SUMIF(Clasificado!$A$2:$A$55,EEFF!A30,Clasificado!$C$2:$C$57)/1000</f>
        <v>-4852.69914285714</v>
      </c>
      <c r="C30" s="44">
        <v>-5445.5044242857148</v>
      </c>
      <c r="D30" s="44">
        <v>-2552.9389999999999</v>
      </c>
      <c r="E30" s="44">
        <v>-1278.1110000000001</v>
      </c>
      <c r="F30" s="43"/>
      <c r="G30" s="29"/>
      <c r="H30" s="51"/>
      <c r="I30" s="51"/>
      <c r="J30" s="51"/>
      <c r="K30" s="51"/>
    </row>
    <row r="31" spans="1:11" ht="16" thickBot="1" x14ac:dyDescent="0.4">
      <c r="A31" s="29" t="s">
        <v>141</v>
      </c>
      <c r="B31" s="44"/>
      <c r="C31" s="44"/>
      <c r="D31" s="44">
        <v>0</v>
      </c>
      <c r="E31" s="44">
        <v>0</v>
      </c>
      <c r="F31" s="43"/>
      <c r="G31" s="29"/>
      <c r="H31" s="51"/>
      <c r="I31" s="51"/>
      <c r="J31" s="51"/>
      <c r="K31" s="51"/>
    </row>
    <row r="32" spans="1:11" ht="16" thickBot="1" x14ac:dyDescent="0.4">
      <c r="A32" s="54" t="s">
        <v>142</v>
      </c>
      <c r="B32" s="55">
        <f>SUM(B25:B31)</f>
        <v>15603.31985714286</v>
      </c>
      <c r="C32" s="55">
        <f>SUM(C25:C31)</f>
        <v>1611.1575757142855</v>
      </c>
      <c r="D32" s="61">
        <f t="shared" ref="D32" si="1">SUM(D25:D31)</f>
        <v>4503.723</v>
      </c>
      <c r="E32" s="61">
        <f>SUM(E25:E31)</f>
        <v>5778.4790000000003</v>
      </c>
      <c r="F32" s="62"/>
      <c r="G32" s="63" t="s">
        <v>143</v>
      </c>
      <c r="H32" s="57">
        <f>SUM(H25:H31)</f>
        <v>0</v>
      </c>
      <c r="I32" s="57">
        <f>SUM(I25:I31)</f>
        <v>0</v>
      </c>
      <c r="J32" s="57">
        <f t="shared" ref="J32" si="2">SUM(J25:J31)</f>
        <v>0</v>
      </c>
      <c r="K32" s="57">
        <f>SUM(K25:K31)</f>
        <v>0</v>
      </c>
    </row>
    <row r="33" spans="1:11" ht="16" thickBot="1" x14ac:dyDescent="0.4">
      <c r="A33" s="58"/>
      <c r="B33" s="58"/>
      <c r="C33" s="64"/>
      <c r="D33" s="64"/>
      <c r="E33" s="64"/>
      <c r="F33" s="62"/>
      <c r="G33" s="62"/>
      <c r="H33" s="65"/>
      <c r="I33" s="65"/>
      <c r="J33" s="65"/>
      <c r="K33" s="65"/>
    </row>
    <row r="34" spans="1:11" ht="16" thickBot="1" x14ac:dyDescent="0.4">
      <c r="A34" s="39" t="s">
        <v>144</v>
      </c>
      <c r="B34" s="40"/>
      <c r="C34" s="66"/>
      <c r="D34" s="66"/>
      <c r="E34" s="67"/>
      <c r="F34" s="62"/>
      <c r="G34" s="68" t="s">
        <v>145</v>
      </c>
      <c r="H34" s="69">
        <f>H22+H32</f>
        <v>24853.395999999997</v>
      </c>
      <c r="I34" s="69">
        <f>I22+I32</f>
        <v>19776.859</v>
      </c>
      <c r="J34" s="69">
        <f t="shared" ref="J34" si="3">J32+J22</f>
        <v>3800.7009999999996</v>
      </c>
      <c r="K34" s="69">
        <f>K32+K22</f>
        <v>15929.753000000001</v>
      </c>
    </row>
    <row r="35" spans="1:11" ht="16" thickBot="1" x14ac:dyDescent="0.4">
      <c r="A35" s="29" t="s">
        <v>146</v>
      </c>
      <c r="B35" s="44">
        <v>0</v>
      </c>
      <c r="C35" s="44">
        <v>0</v>
      </c>
      <c r="D35" s="44">
        <v>0</v>
      </c>
      <c r="E35" s="44">
        <v>0</v>
      </c>
      <c r="F35" s="43"/>
      <c r="G35" s="70"/>
      <c r="H35" s="71"/>
      <c r="I35" s="71"/>
      <c r="J35" s="71"/>
      <c r="K35" s="71"/>
    </row>
    <row r="36" spans="1:11" ht="16" thickBot="1" x14ac:dyDescent="0.4">
      <c r="A36" s="29" t="s">
        <v>147</v>
      </c>
      <c r="B36" s="44">
        <v>0</v>
      </c>
      <c r="C36" s="44">
        <v>0</v>
      </c>
      <c r="D36" s="44">
        <v>0</v>
      </c>
      <c r="E36" s="44">
        <v>0</v>
      </c>
      <c r="F36" s="43"/>
      <c r="G36" s="72" t="s">
        <v>148</v>
      </c>
      <c r="H36" s="73"/>
      <c r="I36" s="73"/>
      <c r="J36" s="73"/>
      <c r="K36" s="74"/>
    </row>
    <row r="37" spans="1:11" ht="16" thickBot="1" x14ac:dyDescent="0.4">
      <c r="A37" s="29" t="s">
        <v>149</v>
      </c>
      <c r="B37" s="44">
        <v>0</v>
      </c>
      <c r="C37" s="44">
        <v>0</v>
      </c>
      <c r="D37" s="44">
        <v>0</v>
      </c>
      <c r="E37" s="44">
        <v>0</v>
      </c>
      <c r="F37" s="43"/>
      <c r="G37" s="29" t="s">
        <v>150</v>
      </c>
      <c r="H37" s="44">
        <f>+I40</f>
        <v>30196.854289999959</v>
      </c>
      <c r="I37" s="185">
        <v>21396</v>
      </c>
      <c r="J37" s="44">
        <v>-34998.587</v>
      </c>
      <c r="K37" s="44">
        <v>150328.09299999999</v>
      </c>
    </row>
    <row r="38" spans="1:11" ht="16" thickBot="1" x14ac:dyDescent="0.4">
      <c r="A38" s="29"/>
      <c r="B38" s="75"/>
      <c r="C38" s="75"/>
      <c r="D38" s="75"/>
      <c r="E38" s="76"/>
      <c r="F38" s="43"/>
      <c r="G38" s="29" t="s">
        <v>151</v>
      </c>
      <c r="H38" s="44">
        <v>14338</v>
      </c>
      <c r="I38" s="44">
        <v>0</v>
      </c>
      <c r="J38" s="44">
        <v>0</v>
      </c>
      <c r="K38" s="44">
        <v>0</v>
      </c>
    </row>
    <row r="39" spans="1:11" ht="16" thickBot="1" x14ac:dyDescent="0.4">
      <c r="A39" s="77"/>
      <c r="B39" s="51"/>
      <c r="C39" s="51"/>
      <c r="D39" s="51"/>
      <c r="E39" s="51"/>
      <c r="F39" s="43"/>
      <c r="G39" s="29" t="s">
        <v>152</v>
      </c>
      <c r="H39" s="44">
        <f>-'Bce Tributario'!I61/1000</f>
        <v>-6540.5931428571339</v>
      </c>
      <c r="I39" s="44">
        <v>8800.8542899999611</v>
      </c>
      <c r="J39" s="44">
        <v>150227.179</v>
      </c>
      <c r="K39" s="44">
        <v>0</v>
      </c>
    </row>
    <row r="40" spans="1:11" ht="16" thickBot="1" x14ac:dyDescent="0.4">
      <c r="A40" s="54" t="s">
        <v>153</v>
      </c>
      <c r="B40" s="78">
        <v>0</v>
      </c>
      <c r="C40" s="78">
        <v>0</v>
      </c>
      <c r="D40" s="61">
        <v>0</v>
      </c>
      <c r="E40" s="61">
        <v>0</v>
      </c>
      <c r="F40" s="62"/>
      <c r="G40" s="63" t="s">
        <v>154</v>
      </c>
      <c r="H40" s="57">
        <f>SUM(H37:H39)</f>
        <v>37994.261147142824</v>
      </c>
      <c r="I40" s="57">
        <f>SUM(I37:I39)</f>
        <v>30196.854289999959</v>
      </c>
      <c r="J40" s="57">
        <f t="shared" ref="J40" si="4">SUM(J37:J39)</f>
        <v>115228.592</v>
      </c>
      <c r="K40" s="57">
        <f>SUM(K37:K39)</f>
        <v>150328.09299999999</v>
      </c>
    </row>
    <row r="41" spans="1:11" ht="16" thickBot="1" x14ac:dyDescent="0.4">
      <c r="A41" s="79"/>
      <c r="B41" s="79"/>
      <c r="C41" s="80"/>
      <c r="D41" s="80"/>
      <c r="E41" s="80"/>
      <c r="F41" s="62"/>
      <c r="G41" s="81"/>
      <c r="H41" s="80"/>
      <c r="I41" s="80"/>
      <c r="J41" s="80"/>
      <c r="K41" s="80"/>
    </row>
    <row r="42" spans="1:11" ht="16" thickBot="1" x14ac:dyDescent="0.4">
      <c r="A42" s="82" t="s">
        <v>155</v>
      </c>
      <c r="B42" s="83">
        <f>B22+B32+B40</f>
        <v>62848.055857142856</v>
      </c>
      <c r="C42" s="83">
        <f>C22+C32+C40</f>
        <v>49974.131575714287</v>
      </c>
      <c r="D42" s="83">
        <f>D22+D32+D40</f>
        <v>119029.29300000001</v>
      </c>
      <c r="E42" s="83">
        <f>E22+E32+E40</f>
        <v>166257.774</v>
      </c>
      <c r="F42" s="62"/>
      <c r="G42" s="68" t="s">
        <v>156</v>
      </c>
      <c r="H42" s="57">
        <f t="shared" ref="H42:J42" si="5">H34+H40</f>
        <v>62847.657147142818</v>
      </c>
      <c r="I42" s="57">
        <f t="shared" si="5"/>
        <v>49973.713289999956</v>
      </c>
      <c r="J42" s="57">
        <f t="shared" si="5"/>
        <v>119029.29300000001</v>
      </c>
      <c r="K42" s="57">
        <f>K34+K40</f>
        <v>166257.84599999999</v>
      </c>
    </row>
    <row r="43" spans="1:11" x14ac:dyDescent="0.35">
      <c r="A43" s="35"/>
      <c r="B43" s="35"/>
      <c r="C43" s="35"/>
      <c r="H43" s="32">
        <f>B42-H42</f>
        <v>0.39871000003768131</v>
      </c>
      <c r="I43" s="32">
        <f>C42-I42</f>
        <v>0.41828571433143225</v>
      </c>
    </row>
    <row r="44" spans="1:11" x14ac:dyDescent="0.35">
      <c r="A44" s="35"/>
      <c r="B44" s="35"/>
      <c r="C44" s="35"/>
      <c r="H44" s="32"/>
    </row>
    <row r="45" spans="1:11" x14ac:dyDescent="0.35">
      <c r="A45" s="35"/>
      <c r="B45" s="35"/>
      <c r="C45" s="35"/>
    </row>
  </sheetData>
  <mergeCells count="3">
    <mergeCell ref="A6:A7"/>
    <mergeCell ref="F6:F7"/>
    <mergeCell ref="G6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D417-BDAE-45EC-8EF1-EE0BC92C0116}">
  <dimension ref="A1:C36"/>
  <sheetViews>
    <sheetView topLeftCell="A5" zoomScale="115" zoomScaleNormal="115" workbookViewId="0">
      <selection activeCell="A42" sqref="A42"/>
    </sheetView>
  </sheetViews>
  <sheetFormatPr baseColWidth="10" defaultRowHeight="15.5" x14ac:dyDescent="0.35"/>
  <cols>
    <col min="1" max="1" width="58.1640625" bestFit="1" customWidth="1"/>
  </cols>
  <sheetData>
    <row r="1" spans="1:3" x14ac:dyDescent="0.35">
      <c r="A1" s="158" t="s">
        <v>245</v>
      </c>
    </row>
    <row r="2" spans="1:3" x14ac:dyDescent="0.35">
      <c r="A2" s="159" t="s">
        <v>328</v>
      </c>
    </row>
    <row r="3" spans="1:3" ht="16" thickBot="1" x14ac:dyDescent="0.4">
      <c r="A3" s="161"/>
    </row>
    <row r="4" spans="1:3" ht="16" thickBot="1" x14ac:dyDescent="0.4">
      <c r="A4" s="162"/>
      <c r="B4" s="180" t="s">
        <v>325</v>
      </c>
      <c r="C4" s="180" t="s">
        <v>274</v>
      </c>
    </row>
    <row r="5" spans="1:3" ht="26" customHeight="1" thickBot="1" x14ac:dyDescent="0.4">
      <c r="A5" s="195" t="s">
        <v>217</v>
      </c>
      <c r="B5" s="196"/>
      <c r="C5" s="197"/>
    </row>
    <row r="6" spans="1:3" ht="22" customHeight="1" thickBot="1" x14ac:dyDescent="0.4">
      <c r="A6" s="164" t="s">
        <v>246</v>
      </c>
      <c r="B6" s="165">
        <f>+'[2]Consolidad EFE'!$C$30</f>
        <v>24354.359</v>
      </c>
      <c r="C6" s="165">
        <v>78800.228000000003</v>
      </c>
    </row>
    <row r="7" spans="1:3" ht="22" customHeight="1" thickBot="1" x14ac:dyDescent="0.4">
      <c r="A7" s="164" t="s">
        <v>247</v>
      </c>
      <c r="B7" s="165">
        <f>+'[2]Consolidad EFE'!$C$31</f>
        <v>299997.36200000002</v>
      </c>
      <c r="C7" s="165">
        <v>268080.30099999998</v>
      </c>
    </row>
    <row r="8" spans="1:3" ht="22" customHeight="1" thickBot="1" x14ac:dyDescent="0.4">
      <c r="A8" s="164" t="s">
        <v>248</v>
      </c>
      <c r="B8" s="165">
        <f>IFERROR(VLOOKUP(A8,'[2]Consolidad EFE'!A32:C38,3),0)</f>
        <v>0</v>
      </c>
      <c r="C8" s="166">
        <v>0</v>
      </c>
    </row>
    <row r="9" spans="1:3" ht="22" customHeight="1" thickBot="1" x14ac:dyDescent="0.4">
      <c r="A9" s="164" t="s">
        <v>249</v>
      </c>
      <c r="B9" s="165">
        <f>IFERROR(VLOOKUP(A9,'[2]Consolidad EFE'!A33:C39,3),0)</f>
        <v>0</v>
      </c>
      <c r="C9" s="166">
        <v>0</v>
      </c>
    </row>
    <row r="10" spans="1:3" ht="22" customHeight="1" thickBot="1" x14ac:dyDescent="0.4">
      <c r="A10" s="164" t="s">
        <v>250</v>
      </c>
      <c r="B10" s="165">
        <f>IFERROR(VLOOKUP(A10,'[2]Consolidad EFE'!A34:C40,3),0)</f>
        <v>0</v>
      </c>
      <c r="C10" s="166">
        <v>0</v>
      </c>
    </row>
    <row r="11" spans="1:3" ht="22" customHeight="1" thickBot="1" x14ac:dyDescent="0.4">
      <c r="A11" s="164" t="s">
        <v>251</v>
      </c>
      <c r="B11" s="165">
        <f>-'[2]Consolidad EFE'!$C$32</f>
        <v>288323.728</v>
      </c>
      <c r="C11" s="165">
        <v>288437.95899999997</v>
      </c>
    </row>
    <row r="12" spans="1:3" ht="22" customHeight="1" thickBot="1" x14ac:dyDescent="0.4">
      <c r="A12" s="164" t="s">
        <v>252</v>
      </c>
      <c r="B12" s="165">
        <f>-'[2]Consolidad EFE'!$C$33</f>
        <v>36072.315999999999</v>
      </c>
      <c r="C12" s="165">
        <v>32794.794000000002</v>
      </c>
    </row>
    <row r="13" spans="1:3" ht="22" customHeight="1" thickBot="1" x14ac:dyDescent="0.4">
      <c r="A13" s="164" t="s">
        <v>253</v>
      </c>
      <c r="B13" s="165">
        <f>IFERROR(VLOOKUP(A13,'[2]Consolidad EFE'!A37:C43,3),0)</f>
        <v>0</v>
      </c>
      <c r="C13" s="166">
        <v>0</v>
      </c>
    </row>
    <row r="14" spans="1:3" ht="22" customHeight="1" thickBot="1" x14ac:dyDescent="0.4">
      <c r="A14" s="164" t="s">
        <v>254</v>
      </c>
      <c r="B14" s="165">
        <f>IFERROR(VLOOKUP(A14,'[2]Consolidad EFE'!A38:C44,3),0)</f>
        <v>0</v>
      </c>
      <c r="C14" s="166">
        <v>0</v>
      </c>
    </row>
    <row r="15" spans="1:3" ht="16" thickBot="1" x14ac:dyDescent="0.4">
      <c r="A15" s="167" t="s">
        <v>255</v>
      </c>
      <c r="B15" s="168">
        <f>B6+B7-B11-B12</f>
        <v>-44.32299999998213</v>
      </c>
      <c r="C15" s="168">
        <f>C6+C7-C11-C12</f>
        <v>25647.776000000005</v>
      </c>
    </row>
    <row r="16" spans="1:3" ht="26" customHeight="1" thickBot="1" x14ac:dyDescent="0.4">
      <c r="A16" s="195" t="s">
        <v>226</v>
      </c>
      <c r="B16" s="196"/>
      <c r="C16" s="197"/>
    </row>
    <row r="17" spans="1:3" ht="16" thickBot="1" x14ac:dyDescent="0.4">
      <c r="A17" s="164" t="s">
        <v>256</v>
      </c>
      <c r="B17" s="217">
        <f>+'[2]Consolidad EFE'!$C$34</f>
        <v>2970</v>
      </c>
      <c r="C17" s="166">
        <v>0</v>
      </c>
    </row>
    <row r="18" spans="1:3" ht="16" thickBot="1" x14ac:dyDescent="0.4">
      <c r="A18" s="164" t="s">
        <v>257</v>
      </c>
      <c r="B18" s="217">
        <f>-'[2]Consolidad EFE'!$C$35</f>
        <v>4700.4489999999996</v>
      </c>
      <c r="C18" s="166">
        <v>0</v>
      </c>
    </row>
    <row r="19" spans="1:3" ht="16" thickBot="1" x14ac:dyDescent="0.4">
      <c r="A19" s="164" t="s">
        <v>258</v>
      </c>
      <c r="B19" s="166">
        <v>0</v>
      </c>
      <c r="C19" s="166">
        <v>0</v>
      </c>
    </row>
    <row r="20" spans="1:3" ht="16" thickBot="1" x14ac:dyDescent="0.4">
      <c r="A20" s="164" t="s">
        <v>259</v>
      </c>
      <c r="B20" s="166">
        <v>0</v>
      </c>
      <c r="C20" s="166">
        <v>0</v>
      </c>
    </row>
    <row r="21" spans="1:3" ht="16" thickBot="1" x14ac:dyDescent="0.4">
      <c r="A21" s="164" t="s">
        <v>260</v>
      </c>
      <c r="B21" s="166">
        <v>0</v>
      </c>
      <c r="C21" s="166">
        <v>0</v>
      </c>
    </row>
    <row r="22" spans="1:3" ht="16" thickBot="1" x14ac:dyDescent="0.4">
      <c r="A22" s="164" t="s">
        <v>261</v>
      </c>
      <c r="B22" s="166">
        <v>0</v>
      </c>
      <c r="C22" s="166">
        <v>0</v>
      </c>
    </row>
    <row r="23" spans="1:3" ht="16" thickBot="1" x14ac:dyDescent="0.4">
      <c r="A23" s="167" t="s">
        <v>262</v>
      </c>
      <c r="B23" s="218">
        <f>B17-B18</f>
        <v>-1730.4489999999996</v>
      </c>
      <c r="C23" s="169">
        <v>0</v>
      </c>
    </row>
    <row r="24" spans="1:3" ht="26" customHeight="1" thickBot="1" x14ac:dyDescent="0.4">
      <c r="A24" s="195" t="s">
        <v>232</v>
      </c>
      <c r="B24" s="196"/>
      <c r="C24" s="197"/>
    </row>
    <row r="25" spans="1:3" ht="16" thickBot="1" x14ac:dyDescent="0.4">
      <c r="A25" s="164" t="s">
        <v>263</v>
      </c>
      <c r="B25" s="166"/>
      <c r="C25" s="166"/>
    </row>
    <row r="26" spans="1:3" ht="16" thickBot="1" x14ac:dyDescent="0.4">
      <c r="A26" s="164" t="s">
        <v>264</v>
      </c>
      <c r="B26" s="166"/>
      <c r="C26" s="166"/>
    </row>
    <row r="27" spans="1:3" ht="16" thickBot="1" x14ac:dyDescent="0.4">
      <c r="A27" s="164" t="s">
        <v>265</v>
      </c>
      <c r="B27" s="165">
        <f>-'[2]Consolidad EFE'!$C$36</f>
        <v>943.46600000000001</v>
      </c>
      <c r="C27" s="165">
        <v>903.27099999999996</v>
      </c>
    </row>
    <row r="28" spans="1:3" ht="16" thickBot="1" x14ac:dyDescent="0.4">
      <c r="A28" s="164" t="s">
        <v>266</v>
      </c>
      <c r="B28" s="166"/>
      <c r="C28" s="166"/>
    </row>
    <row r="29" spans="1:3" ht="16" thickBot="1" x14ac:dyDescent="0.4">
      <c r="A29" s="164" t="s">
        <v>267</v>
      </c>
      <c r="B29" s="166"/>
      <c r="C29" s="166"/>
    </row>
    <row r="30" spans="1:3" ht="16" thickBot="1" x14ac:dyDescent="0.4">
      <c r="A30" s="164" t="s">
        <v>268</v>
      </c>
      <c r="B30" s="166"/>
      <c r="C30" s="166"/>
    </row>
    <row r="31" spans="1:3" ht="16" thickBot="1" x14ac:dyDescent="0.4">
      <c r="A31" s="167" t="s">
        <v>269</v>
      </c>
      <c r="B31" s="168">
        <f>SUM(B25:B30)</f>
        <v>943.46600000000001</v>
      </c>
      <c r="C31" s="168">
        <f>SUM(C25:C30)</f>
        <v>903.27099999999996</v>
      </c>
    </row>
    <row r="32" spans="1:3" ht="16" thickBot="1" x14ac:dyDescent="0.4">
      <c r="A32" s="167" t="s">
        <v>270</v>
      </c>
      <c r="B32" s="168">
        <f>B15+B23-B31</f>
        <v>-2718.2379999999816</v>
      </c>
      <c r="C32" s="168">
        <f>C15+C23-C31</f>
        <v>24744.505000000005</v>
      </c>
    </row>
    <row r="33" spans="1:3" ht="16" thickBot="1" x14ac:dyDescent="0.4">
      <c r="A33" s="167" t="s">
        <v>271</v>
      </c>
      <c r="B33" s="168">
        <f>+C34</f>
        <v>48362.505000000005</v>
      </c>
      <c r="C33" s="168">
        <v>23618</v>
      </c>
    </row>
    <row r="34" spans="1:3" ht="16" thickBot="1" x14ac:dyDescent="0.4">
      <c r="A34" s="167" t="s">
        <v>272</v>
      </c>
      <c r="B34" s="168">
        <f>B32+B33</f>
        <v>45644.267000000022</v>
      </c>
      <c r="C34" s="168">
        <f>C32+C33</f>
        <v>48362.505000000005</v>
      </c>
    </row>
    <row r="35" spans="1:3" x14ac:dyDescent="0.35">
      <c r="A35" s="160"/>
      <c r="B35" s="32">
        <f>+EEFF!B9</f>
        <v>45644.735999999997</v>
      </c>
      <c r="C35" s="32">
        <f>+EEFF!C9</f>
        <v>48362.974000000002</v>
      </c>
    </row>
    <row r="36" spans="1:3" x14ac:dyDescent="0.35">
      <c r="A36" s="172" t="s">
        <v>273</v>
      </c>
      <c r="B36" s="32"/>
      <c r="C36" s="32"/>
    </row>
  </sheetData>
  <mergeCells count="3">
    <mergeCell ref="A5:C5"/>
    <mergeCell ref="A16:C16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C9B3-1C44-4B7F-9BDC-97CE50EACEEA}">
  <dimension ref="A1:K112"/>
  <sheetViews>
    <sheetView topLeftCell="A54" workbookViewId="0">
      <selection activeCell="N65" sqref="N65"/>
    </sheetView>
  </sheetViews>
  <sheetFormatPr baseColWidth="10" defaultRowHeight="15.5" x14ac:dyDescent="0.35"/>
  <cols>
    <col min="1" max="1" width="63.9140625" customWidth="1"/>
    <col min="2" max="2" width="10.08203125" customWidth="1"/>
    <col min="3" max="3" width="7.1640625" bestFit="1" customWidth="1"/>
    <col min="4" max="5" width="7.33203125" hidden="1" customWidth="1"/>
    <col min="8" max="8" width="3.1640625" hidden="1" customWidth="1"/>
    <col min="9" max="9" width="55.75" hidden="1" customWidth="1"/>
    <col min="10" max="10" width="0" hidden="1" customWidth="1"/>
    <col min="11" max="11" width="11.6640625" hidden="1" customWidth="1"/>
  </cols>
  <sheetData>
    <row r="1" spans="1:5" hidden="1" x14ac:dyDescent="0.35"/>
    <row r="2" spans="1:5" hidden="1" x14ac:dyDescent="0.35">
      <c r="A2" s="84" t="s">
        <v>157</v>
      </c>
      <c r="B2" s="84"/>
      <c r="C2" s="84"/>
    </row>
    <row r="3" spans="1:5" hidden="1" x14ac:dyDescent="0.35">
      <c r="A3" s="85"/>
      <c r="B3" s="85"/>
      <c r="C3" s="85"/>
    </row>
    <row r="4" spans="1:5" ht="32.25" hidden="1" customHeight="1" x14ac:dyDescent="0.35">
      <c r="A4" s="86" t="s">
        <v>158</v>
      </c>
      <c r="B4" s="87"/>
      <c r="C4" s="87"/>
      <c r="D4" s="88">
        <v>2021</v>
      </c>
      <c r="E4" s="88">
        <v>2020</v>
      </c>
    </row>
    <row r="5" spans="1:5" ht="35.25" hidden="1" customHeight="1" x14ac:dyDescent="0.35">
      <c r="A5" s="89" t="s">
        <v>159</v>
      </c>
      <c r="B5" s="90"/>
      <c r="C5" s="90"/>
      <c r="D5" s="91">
        <v>182794.459</v>
      </c>
      <c r="E5" s="92">
        <f>+E32</f>
        <v>198763.174</v>
      </c>
    </row>
    <row r="6" spans="1:5" ht="36.75" hidden="1" customHeight="1" x14ac:dyDescent="0.35">
      <c r="A6" s="89" t="s">
        <v>160</v>
      </c>
      <c r="B6" s="90"/>
      <c r="C6" s="90"/>
      <c r="D6" s="91">
        <v>88201.048999999999</v>
      </c>
      <c r="E6" s="92">
        <f>+E27+E28+E30</f>
        <v>95385.457999999999</v>
      </c>
    </row>
    <row r="7" spans="1:5" ht="33" hidden="1" customHeight="1" x14ac:dyDescent="0.35">
      <c r="A7" s="93" t="s">
        <v>161</v>
      </c>
      <c r="B7" s="94"/>
      <c r="C7" s="94"/>
      <c r="D7" s="95">
        <v>270995.50800000003</v>
      </c>
      <c r="E7" s="95">
        <f>SUM(E5:E6)</f>
        <v>294148.63199999998</v>
      </c>
    </row>
    <row r="8" spans="1:5" hidden="1" x14ac:dyDescent="0.35">
      <c r="A8" s="96"/>
      <c r="B8" s="96"/>
      <c r="C8" s="96"/>
    </row>
    <row r="9" spans="1:5" ht="16" hidden="1" thickBot="1" x14ac:dyDescent="0.4">
      <c r="A9" s="207"/>
      <c r="B9" s="208"/>
      <c r="C9" s="208"/>
      <c r="D9" s="208"/>
      <c r="E9" s="209"/>
    </row>
    <row r="10" spans="1:5" ht="25.5" hidden="1" customHeight="1" x14ac:dyDescent="0.35">
      <c r="A10" s="210" t="s">
        <v>162</v>
      </c>
      <c r="B10" s="211"/>
      <c r="C10" s="211"/>
      <c r="D10" s="211"/>
      <c r="E10" s="212"/>
    </row>
    <row r="11" spans="1:5" ht="45" hidden="1" customHeight="1" x14ac:dyDescent="0.35">
      <c r="A11" s="97" t="s">
        <v>163</v>
      </c>
      <c r="B11" s="98"/>
      <c r="C11" s="98"/>
      <c r="D11" s="99" t="s">
        <v>164</v>
      </c>
      <c r="E11" s="100" t="s">
        <v>164</v>
      </c>
    </row>
    <row r="12" spans="1:5" hidden="1" x14ac:dyDescent="0.35">
      <c r="A12" s="101"/>
      <c r="B12" s="101"/>
      <c r="C12" s="101"/>
    </row>
    <row r="13" spans="1:5" ht="16" hidden="1" thickBot="1" x14ac:dyDescent="0.4">
      <c r="A13" s="207"/>
      <c r="B13" s="208"/>
      <c r="C13" s="208"/>
      <c r="D13" s="208"/>
      <c r="E13" s="209"/>
    </row>
    <row r="14" spans="1:5" ht="16" hidden="1" thickBot="1" x14ac:dyDescent="0.4">
      <c r="A14" s="210" t="s">
        <v>165</v>
      </c>
      <c r="B14" s="211"/>
      <c r="C14" s="211"/>
      <c r="D14" s="211"/>
      <c r="E14" s="212"/>
    </row>
    <row r="15" spans="1:5" ht="38.25" hidden="1" customHeight="1" x14ac:dyDescent="0.35">
      <c r="A15" s="97" t="s">
        <v>163</v>
      </c>
      <c r="B15" s="98"/>
      <c r="C15" s="98"/>
      <c r="D15" s="102">
        <v>0</v>
      </c>
      <c r="E15" s="103">
        <v>0</v>
      </c>
    </row>
    <row r="16" spans="1:5" ht="51" hidden="1" customHeight="1" x14ac:dyDescent="0.35">
      <c r="A16" s="104" t="s">
        <v>166</v>
      </c>
      <c r="B16" s="105"/>
      <c r="C16" s="105"/>
      <c r="D16" s="102">
        <v>0.13937735824019634</v>
      </c>
      <c r="E16" s="102">
        <f>+E39/E7</f>
        <v>0.10250912538665148</v>
      </c>
    </row>
    <row r="17" spans="1:11" ht="41.25" hidden="1" customHeight="1" x14ac:dyDescent="0.35">
      <c r="A17" s="106" t="s">
        <v>163</v>
      </c>
      <c r="B17" s="107"/>
      <c r="C17" s="107"/>
      <c r="D17" s="108" t="s">
        <v>164</v>
      </c>
      <c r="E17" s="109" t="s">
        <v>164</v>
      </c>
      <c r="F17" s="26" t="s">
        <v>167</v>
      </c>
    </row>
    <row r="18" spans="1:11" hidden="1" x14ac:dyDescent="0.35">
      <c r="A18" s="85"/>
      <c r="B18" s="85"/>
      <c r="C18" s="85"/>
    </row>
    <row r="19" spans="1:11" hidden="1" x14ac:dyDescent="0.35">
      <c r="A19" s="85"/>
      <c r="B19" s="85"/>
      <c r="C19" s="85"/>
    </row>
    <row r="20" spans="1:11" hidden="1" x14ac:dyDescent="0.35">
      <c r="A20" s="85"/>
      <c r="B20" s="85"/>
      <c r="C20" s="85"/>
    </row>
    <row r="21" spans="1:11" x14ac:dyDescent="0.35">
      <c r="A21" s="34" t="s">
        <v>326</v>
      </c>
      <c r="B21" s="34"/>
      <c r="C21" s="34"/>
      <c r="H21" s="110" t="s">
        <v>168</v>
      </c>
    </row>
    <row r="22" spans="1:11" ht="16" thickBot="1" x14ac:dyDescent="0.4">
      <c r="A22" s="35"/>
      <c r="B22" s="35"/>
      <c r="C22" s="35"/>
      <c r="H22" s="111"/>
    </row>
    <row r="23" spans="1:11" ht="16" thickBot="1" x14ac:dyDescent="0.4">
      <c r="A23" s="205"/>
      <c r="B23" s="36">
        <v>2025</v>
      </c>
      <c r="C23" s="36">
        <v>2024</v>
      </c>
      <c r="D23" s="36">
        <v>2021</v>
      </c>
      <c r="E23" s="36">
        <v>2020</v>
      </c>
      <c r="H23" s="198" t="s">
        <v>169</v>
      </c>
      <c r="I23" s="199"/>
      <c r="J23" s="199"/>
      <c r="K23" s="200"/>
    </row>
    <row r="24" spans="1:11" ht="16" thickBot="1" x14ac:dyDescent="0.4">
      <c r="A24" s="206"/>
      <c r="B24" s="112" t="s">
        <v>103</v>
      </c>
      <c r="C24" s="112" t="s">
        <v>103</v>
      </c>
      <c r="D24" s="112" t="s">
        <v>103</v>
      </c>
      <c r="E24" s="112" t="s">
        <v>103</v>
      </c>
      <c r="H24" s="201"/>
      <c r="I24" s="202"/>
      <c r="J24" s="113" t="s">
        <v>170</v>
      </c>
      <c r="K24" s="113" t="s">
        <v>171</v>
      </c>
    </row>
    <row r="25" spans="1:11" ht="16" thickBot="1" x14ac:dyDescent="0.4">
      <c r="A25" s="114" t="s">
        <v>172</v>
      </c>
      <c r="B25" s="115"/>
      <c r="C25" s="115"/>
      <c r="D25" s="115"/>
      <c r="E25" s="116"/>
      <c r="H25" s="203"/>
      <c r="I25" s="204"/>
      <c r="J25" s="38" t="s">
        <v>103</v>
      </c>
      <c r="K25" s="38" t="s">
        <v>103</v>
      </c>
    </row>
    <row r="26" spans="1:11" ht="16" thickBot="1" x14ac:dyDescent="0.4">
      <c r="A26" s="46" t="s">
        <v>173</v>
      </c>
      <c r="B26" s="117"/>
      <c r="C26" s="115"/>
      <c r="D26" s="115"/>
      <c r="E26" s="59"/>
      <c r="H26" s="213" t="s">
        <v>174</v>
      </c>
      <c r="I26" s="214"/>
      <c r="J26" s="118"/>
      <c r="K26" s="118"/>
    </row>
    <row r="27" spans="1:11" ht="16" thickBot="1" x14ac:dyDescent="0.4">
      <c r="A27" s="28" t="s">
        <v>75</v>
      </c>
      <c r="B27" s="45">
        <f>-SUMIF(Clasificado!$A$2:$A$58,EERR!A27,Clasificado!$C$2:$C$59)/1000</f>
        <v>53410.048999999999</v>
      </c>
      <c r="C27" s="45">
        <v>56714.921000000002</v>
      </c>
      <c r="D27" s="45">
        <v>43986.696000000004</v>
      </c>
      <c r="E27" s="45">
        <v>49718.608</v>
      </c>
      <c r="H27" s="119"/>
      <c r="I27" s="120" t="s">
        <v>175</v>
      </c>
      <c r="J27" s="121">
        <v>118842.98999999998</v>
      </c>
      <c r="K27" s="122">
        <v>118842.98999999998</v>
      </c>
    </row>
    <row r="28" spans="1:11" ht="16" thickBot="1" x14ac:dyDescent="0.4">
      <c r="A28" s="28" t="s">
        <v>76</v>
      </c>
      <c r="B28" s="45">
        <f>-SUMIF(Clasificado!$A$2:$A$58,EERR!A28,Clasificado!$C$2:$C$59)/1000</f>
        <v>12201.023999999999</v>
      </c>
      <c r="C28" s="45">
        <v>27258.885999999999</v>
      </c>
      <c r="D28" s="45">
        <v>36379.343000000001</v>
      </c>
      <c r="E28" s="45">
        <v>34092.836000000003</v>
      </c>
      <c r="H28" s="119"/>
      <c r="I28" s="120" t="s">
        <v>176</v>
      </c>
      <c r="J28" s="121"/>
      <c r="K28" s="122">
        <v>0</v>
      </c>
    </row>
    <row r="29" spans="1:11" ht="16" thickBot="1" x14ac:dyDescent="0.4">
      <c r="A29" s="28" t="s">
        <v>177</v>
      </c>
      <c r="B29" s="45">
        <f>-SUMIF(Clasificado!$A$2:$A$58,EERR!A29,Clasificado!$C$2:$C$59)/1000</f>
        <v>0</v>
      </c>
      <c r="C29" s="45">
        <v>0</v>
      </c>
      <c r="D29" s="45">
        <v>0</v>
      </c>
      <c r="E29" s="45"/>
      <c r="H29" s="213" t="s">
        <v>178</v>
      </c>
      <c r="I29" s="214"/>
      <c r="J29" s="123"/>
      <c r="K29" s="123">
        <v>118842.98999999998</v>
      </c>
    </row>
    <row r="30" spans="1:11" ht="16" thickBot="1" x14ac:dyDescent="0.4">
      <c r="A30" s="28" t="s">
        <v>179</v>
      </c>
      <c r="B30" s="45">
        <f>-SUMIF(Clasificado!$A$2:$A$58,EERR!A30,Clasificado!$C$2:$C$59)/1000</f>
        <v>0</v>
      </c>
      <c r="C30" s="45">
        <v>0</v>
      </c>
      <c r="D30" s="45">
        <v>7835.01</v>
      </c>
      <c r="E30" s="45">
        <v>11574.013999999999</v>
      </c>
      <c r="H30" s="43"/>
      <c r="I30" s="43"/>
      <c r="J30" s="124"/>
      <c r="K30" s="124"/>
    </row>
    <row r="31" spans="1:11" ht="16" thickBot="1" x14ac:dyDescent="0.4">
      <c r="A31" s="46" t="s">
        <v>180</v>
      </c>
      <c r="B31" s="117"/>
      <c r="C31" s="49"/>
      <c r="D31" s="49"/>
      <c r="E31" s="59"/>
      <c r="H31" s="213" t="s">
        <v>181</v>
      </c>
      <c r="I31" s="214"/>
      <c r="J31" s="125"/>
      <c r="K31" s="123">
        <v>270995.50800000003</v>
      </c>
    </row>
    <row r="32" spans="1:11" ht="16" thickBot="1" x14ac:dyDescent="0.4">
      <c r="A32" s="28" t="s">
        <v>77</v>
      </c>
      <c r="B32" s="45">
        <f>-SUMIF(Clasificado!$A$2:$A$58,EERR!A32,Clasificado!$C$2:$C$59)/1000</f>
        <v>287129.37800000003</v>
      </c>
      <c r="C32" s="45">
        <v>261776.02900000001</v>
      </c>
      <c r="D32" s="45">
        <v>182794.459</v>
      </c>
      <c r="E32" s="45">
        <v>198763.174</v>
      </c>
      <c r="H32" s="119"/>
      <c r="I32" s="120" t="s">
        <v>182</v>
      </c>
      <c r="J32" s="126">
        <v>0</v>
      </c>
      <c r="K32" s="127"/>
    </row>
    <row r="33" spans="1:11" ht="16" thickBot="1" x14ac:dyDescent="0.4">
      <c r="A33" s="28" t="s">
        <v>183</v>
      </c>
      <c r="B33" s="45">
        <f>-SUMIF(Clasificado!$A$2:$A$58,EERR!A33,Clasificado!$C$2:$C$59)/1000</f>
        <v>0</v>
      </c>
      <c r="C33" s="45">
        <v>0</v>
      </c>
      <c r="D33" s="51">
        <v>0</v>
      </c>
      <c r="E33" s="51"/>
      <c r="H33" s="119"/>
      <c r="I33" s="120" t="s">
        <v>184</v>
      </c>
      <c r="J33" s="121">
        <v>182794.459</v>
      </c>
      <c r="K33" s="127"/>
    </row>
    <row r="34" spans="1:11" ht="16" thickBot="1" x14ac:dyDescent="0.4">
      <c r="A34" s="28" t="s">
        <v>185</v>
      </c>
      <c r="B34" s="45">
        <f>-SUMIF(Clasificado!$A$2:$A$58,EERR!A34,Clasificado!$C$2:$C$59)/1000</f>
        <v>0</v>
      </c>
      <c r="C34" s="45">
        <v>0</v>
      </c>
      <c r="D34" s="51">
        <v>0</v>
      </c>
      <c r="E34" s="51"/>
      <c r="H34" s="119"/>
      <c r="I34" s="120" t="s">
        <v>186</v>
      </c>
      <c r="J34" s="126"/>
      <c r="K34" s="127"/>
    </row>
    <row r="35" spans="1:11" ht="16" thickBot="1" x14ac:dyDescent="0.4">
      <c r="A35" s="37" t="s">
        <v>187</v>
      </c>
      <c r="B35" s="128">
        <f>SUM(B27:B34)</f>
        <v>352740.451</v>
      </c>
      <c r="C35" s="128">
        <f>SUM(C27:C34)</f>
        <v>345749.83600000001</v>
      </c>
      <c r="D35" s="128">
        <f t="shared" ref="D35" si="0">SUM(D27:D34)</f>
        <v>270995.50800000003</v>
      </c>
      <c r="E35" s="128">
        <f>SUM(E27:E34)</f>
        <v>294148.63199999998</v>
      </c>
      <c r="H35" s="119"/>
      <c r="I35" s="120" t="s">
        <v>188</v>
      </c>
      <c r="J35" s="121">
        <v>88201.048999999999</v>
      </c>
      <c r="K35" s="127"/>
    </row>
    <row r="36" spans="1:11" ht="16" thickBot="1" x14ac:dyDescent="0.4">
      <c r="A36" s="114" t="s">
        <v>189</v>
      </c>
      <c r="B36" s="115"/>
      <c r="C36" s="115"/>
      <c r="D36" s="115"/>
      <c r="E36" s="116"/>
      <c r="H36" s="43"/>
      <c r="I36" s="43"/>
      <c r="J36" s="124"/>
      <c r="K36" s="124"/>
    </row>
    <row r="37" spans="1:11" ht="16" thickBot="1" x14ac:dyDescent="0.4">
      <c r="A37" s="29" t="s">
        <v>78</v>
      </c>
      <c r="B37" s="45">
        <f>-SUMIF(Clasificado!$A$2:$A$58,EERR!A37,Clasificado!$C$2:$C$59)/1000</f>
        <v>-293273.391</v>
      </c>
      <c r="C37" s="45">
        <v>-292351.30599999998</v>
      </c>
      <c r="D37" s="45">
        <v>238877.49</v>
      </c>
      <c r="E37" s="45">
        <v>164629.274</v>
      </c>
      <c r="H37" s="213" t="s">
        <v>190</v>
      </c>
      <c r="I37" s="214"/>
      <c r="J37" s="125"/>
      <c r="K37" s="123">
        <v>-319357.76599999995</v>
      </c>
    </row>
    <row r="38" spans="1:11" ht="16" thickBot="1" x14ac:dyDescent="0.4">
      <c r="A38" s="29" t="s">
        <v>79</v>
      </c>
      <c r="B38" s="45">
        <f>-SUMIF(Clasificado!$A$2:$A$58,EERR!A38,Clasificado!$C$2:$C$59)/1000</f>
        <v>-48247.161999999997</v>
      </c>
      <c r="C38" s="45">
        <v>-30634.559000000001</v>
      </c>
      <c r="D38" s="45">
        <v>25666.802</v>
      </c>
      <c r="E38" s="45">
        <v>26337.919999999998</v>
      </c>
      <c r="H38" s="119"/>
      <c r="I38" s="129" t="s">
        <v>191</v>
      </c>
      <c r="J38" s="126">
        <v>0</v>
      </c>
      <c r="K38" s="127"/>
    </row>
    <row r="39" spans="1:11" ht="16" thickBot="1" x14ac:dyDescent="0.4">
      <c r="A39" s="29" t="s">
        <v>80</v>
      </c>
      <c r="B39" s="45">
        <f>-SUMIF(Clasificado!$A$2:$A$58,EERR!A39,Clasificado!$C$2:$C$59)/1000</f>
        <v>-14751.39</v>
      </c>
      <c r="C39" s="45">
        <v>-10736.579</v>
      </c>
      <c r="D39" s="45">
        <v>37770.637999999999</v>
      </c>
      <c r="E39" s="45">
        <v>30152.919000000002</v>
      </c>
      <c r="H39" s="130"/>
      <c r="I39" s="129" t="s">
        <v>192</v>
      </c>
      <c r="J39" s="126">
        <v>0</v>
      </c>
      <c r="K39" s="127"/>
    </row>
    <row r="40" spans="1:11" ht="16" thickBot="1" x14ac:dyDescent="0.4">
      <c r="A40" s="29" t="s">
        <v>81</v>
      </c>
      <c r="B40" s="45">
        <f>-SUMIF(Clasificado!$A$2:$A$58,EERR!A40,Clasificado!$C$2:$C$59)/1000</f>
        <v>-3502.241142857149</v>
      </c>
      <c r="C40" s="45">
        <v>-805.58171000000004</v>
      </c>
      <c r="D40" s="45">
        <v>1274.828</v>
      </c>
      <c r="E40" s="45">
        <v>1194.778</v>
      </c>
      <c r="H40" s="130"/>
      <c r="I40" s="129" t="s">
        <v>193</v>
      </c>
      <c r="J40" s="121">
        <v>-238877.49</v>
      </c>
      <c r="K40" s="127"/>
    </row>
    <row r="41" spans="1:11" ht="16" thickBot="1" x14ac:dyDescent="0.4">
      <c r="A41" s="29" t="s">
        <v>194</v>
      </c>
      <c r="B41" s="45">
        <f>-SUMIF(Clasificado!$A$2:$A$58,EERR!A41,Clasificado!$C$2:$C$59)/1000</f>
        <v>0</v>
      </c>
      <c r="C41" s="45">
        <v>0</v>
      </c>
      <c r="D41" s="45">
        <v>0</v>
      </c>
      <c r="E41" s="45">
        <v>0</v>
      </c>
      <c r="H41" s="130"/>
      <c r="I41" s="129" t="s">
        <v>195</v>
      </c>
      <c r="J41" s="121">
        <v>-80480.275999999983</v>
      </c>
      <c r="K41" s="127"/>
    </row>
    <row r="42" spans="1:11" ht="16" thickBot="1" x14ac:dyDescent="0.4">
      <c r="A42" s="29" t="s">
        <v>196</v>
      </c>
      <c r="B42" s="45">
        <f>-SUMIF(Clasificado!$A$2:$A$58,EERR!A42,Clasificado!$C$2:$C$59)/1000</f>
        <v>0</v>
      </c>
      <c r="C42" s="45">
        <v>0</v>
      </c>
      <c r="D42" s="45">
        <v>0</v>
      </c>
      <c r="E42" s="45">
        <v>0</v>
      </c>
      <c r="H42" s="43"/>
      <c r="I42" s="43"/>
      <c r="J42" s="124"/>
      <c r="K42" s="124"/>
    </row>
    <row r="43" spans="1:11" ht="16" thickBot="1" x14ac:dyDescent="0.4">
      <c r="A43" s="29" t="s">
        <v>197</v>
      </c>
      <c r="B43" s="45">
        <f>-SUMIF(Clasificado!$A$2:$A$58,EERR!A43,Clasificado!$C$2:$C$59)/1000</f>
        <v>0</v>
      </c>
      <c r="C43" s="45">
        <v>0</v>
      </c>
      <c r="D43" s="45">
        <v>1802.152</v>
      </c>
      <c r="E43" s="45">
        <v>0</v>
      </c>
      <c r="H43" s="213" t="s">
        <v>198</v>
      </c>
      <c r="I43" s="214"/>
      <c r="J43" s="131">
        <f>SUM(J27:J42)</f>
        <v>70480.731999999989</v>
      </c>
      <c r="K43" s="131">
        <f>SUM(K29:K37)</f>
        <v>70480.732000000076</v>
      </c>
    </row>
    <row r="44" spans="1:11" ht="16" thickBot="1" x14ac:dyDescent="0.4">
      <c r="A44" s="37" t="s">
        <v>199</v>
      </c>
      <c r="B44" s="128">
        <f>SUM(B37:B43)</f>
        <v>-359774.18414285715</v>
      </c>
      <c r="C44" s="128">
        <f>SUM(C37:C43)</f>
        <v>-334528.02571000002</v>
      </c>
      <c r="D44" s="128">
        <f t="shared" ref="D44" si="1">SUM(D37:D43)</f>
        <v>305391.90999999997</v>
      </c>
      <c r="E44" s="128">
        <f>SUM(E37:E43)</f>
        <v>222314.891</v>
      </c>
      <c r="H44" s="110"/>
    </row>
    <row r="45" spans="1:11" ht="16" thickBot="1" x14ac:dyDescent="0.4">
      <c r="A45" s="37" t="s">
        <v>200</v>
      </c>
      <c r="B45" s="128">
        <f>B35+B44</f>
        <v>-7033.7331428571488</v>
      </c>
      <c r="C45" s="128">
        <f>C35+C44</f>
        <v>11221.810289999994</v>
      </c>
      <c r="D45" s="128">
        <f t="shared" ref="D45" si="2">+D35-D44</f>
        <v>-34396.401999999944</v>
      </c>
      <c r="E45" s="128">
        <f>+E35-E44</f>
        <v>71833.74099999998</v>
      </c>
      <c r="H45" s="110"/>
      <c r="K45" s="23">
        <f>+'[1]FECU 1'!B9</f>
        <v>70480.94</v>
      </c>
    </row>
    <row r="46" spans="1:11" ht="16" thickBot="1" x14ac:dyDescent="0.4">
      <c r="A46" s="58"/>
      <c r="B46" s="58"/>
      <c r="C46" s="58"/>
      <c r="D46" s="58"/>
      <c r="E46" s="58"/>
      <c r="H46" s="110"/>
    </row>
    <row r="47" spans="1:11" ht="16" thickBot="1" x14ac:dyDescent="0.4">
      <c r="A47" s="114" t="s">
        <v>201</v>
      </c>
      <c r="B47" s="115"/>
      <c r="C47" s="115"/>
      <c r="D47" s="115"/>
      <c r="E47" s="116"/>
      <c r="H47" s="110"/>
    </row>
    <row r="48" spans="1:11" ht="16" thickBot="1" x14ac:dyDescent="0.4">
      <c r="A48" s="29" t="s">
        <v>202</v>
      </c>
      <c r="B48" s="45">
        <f>SUMIF(Clasificado!$A$2:$A$58,EERR!A48,Clasificado!$C$2:$C$59)/1000</f>
        <v>0</v>
      </c>
      <c r="C48" s="45">
        <v>0</v>
      </c>
      <c r="D48" s="51">
        <v>0</v>
      </c>
      <c r="E48" s="51">
        <v>0</v>
      </c>
      <c r="H48" s="110"/>
    </row>
    <row r="49" spans="1:8" ht="16" thickBot="1" x14ac:dyDescent="0.4">
      <c r="A49" s="29" t="s">
        <v>203</v>
      </c>
      <c r="B49" s="45">
        <f>-SUMIF(Clasificado!$A$2:$A$58,EERR!A49,Clasificado!$C$2:$C$59)/1000</f>
        <v>1425.9739999999999</v>
      </c>
      <c r="C49" s="45">
        <v>0</v>
      </c>
      <c r="D49" s="51">
        <v>0</v>
      </c>
      <c r="E49" s="51">
        <v>0</v>
      </c>
      <c r="H49" s="110"/>
    </row>
    <row r="50" spans="1:8" ht="16" thickBot="1" x14ac:dyDescent="0.4">
      <c r="A50" s="29" t="s">
        <v>204</v>
      </c>
      <c r="B50" s="45">
        <f>SUMIF(Clasificado!$A$2:$A$58,EERR!A50,Clasificado!$C$2:$C$59)/1000</f>
        <v>0</v>
      </c>
      <c r="C50" s="45">
        <v>0</v>
      </c>
      <c r="D50" s="51">
        <v>0</v>
      </c>
      <c r="E50" s="51">
        <v>0</v>
      </c>
      <c r="H50" s="110"/>
    </row>
    <row r="51" spans="1:8" ht="16" thickBot="1" x14ac:dyDescent="0.4">
      <c r="A51" s="29" t="s">
        <v>205</v>
      </c>
      <c r="B51" s="45">
        <f>SUMIF(Clasificado!$A$2:$A$58,EERR!A51,Clasificado!$C$2:$C$59)/1000</f>
        <v>0</v>
      </c>
      <c r="C51" s="45">
        <v>0</v>
      </c>
      <c r="D51" s="45">
        <v>0</v>
      </c>
      <c r="E51" s="45">
        <v>0</v>
      </c>
    </row>
    <row r="52" spans="1:8" ht="16" thickBot="1" x14ac:dyDescent="0.4">
      <c r="A52" s="37" t="s">
        <v>206</v>
      </c>
      <c r="B52" s="133">
        <f>SUM(B48:B51)</f>
        <v>1425.9739999999999</v>
      </c>
      <c r="C52" s="133">
        <f>SUM(C48:C51)</f>
        <v>0</v>
      </c>
      <c r="D52" s="128">
        <v>0</v>
      </c>
      <c r="E52" s="128">
        <f>SUM(E48:E51)</f>
        <v>0</v>
      </c>
    </row>
    <row r="53" spans="1:8" ht="16" thickBot="1" x14ac:dyDescent="0.4">
      <c r="A53" s="114" t="s">
        <v>207</v>
      </c>
      <c r="B53" s="115"/>
      <c r="C53" s="115"/>
      <c r="D53" s="115"/>
      <c r="E53" s="116"/>
    </row>
    <row r="54" spans="1:8" ht="16" thickBot="1" x14ac:dyDescent="0.4">
      <c r="A54" s="29" t="s">
        <v>82</v>
      </c>
      <c r="B54" s="45">
        <f>-SUMIF(Clasificado!$A$2:$A$58,EERR!A54,Clasificado!$C$2:$C$59)/1000</f>
        <v>-932.83399999999995</v>
      </c>
      <c r="C54" s="45">
        <v>-2420.9560000000001</v>
      </c>
      <c r="D54" s="45">
        <v>602.18499999999995</v>
      </c>
      <c r="E54" s="45">
        <v>463.28199999999998</v>
      </c>
    </row>
    <row r="55" spans="1:8" ht="16" thickBot="1" x14ac:dyDescent="0.4">
      <c r="A55" s="29" t="s">
        <v>208</v>
      </c>
      <c r="B55" s="45">
        <f>SUMIF(Clasificado!$A$2:$A$58,EERR!A55,Clasificado!$C$2:$C$59)/1000</f>
        <v>0</v>
      </c>
      <c r="C55" s="45">
        <v>0</v>
      </c>
      <c r="D55" s="45">
        <v>0</v>
      </c>
      <c r="E55" s="45">
        <v>0</v>
      </c>
    </row>
    <row r="56" spans="1:8" ht="16" thickBot="1" x14ac:dyDescent="0.4">
      <c r="A56" s="29" t="s">
        <v>209</v>
      </c>
      <c r="B56" s="45">
        <f>SUMIF(Clasificado!$A$2:$A$58,EERR!A56,Clasificado!$C$2:$C$59)/1000</f>
        <v>0</v>
      </c>
      <c r="C56" s="45">
        <v>0</v>
      </c>
      <c r="D56" s="45">
        <v>0</v>
      </c>
      <c r="E56" s="45">
        <v>0</v>
      </c>
    </row>
    <row r="57" spans="1:8" ht="16" thickBot="1" x14ac:dyDescent="0.4">
      <c r="A57" s="29" t="s">
        <v>210</v>
      </c>
      <c r="B57" s="45">
        <f>SUMIF(Clasificado!$A$2:$A$58,EERR!A57,Clasificado!$C$2:$C$59)/1000</f>
        <v>0</v>
      </c>
      <c r="C57" s="45">
        <v>0</v>
      </c>
      <c r="D57" s="45">
        <v>0</v>
      </c>
      <c r="E57" s="45">
        <v>40.679000000000002</v>
      </c>
    </row>
    <row r="58" spans="1:8" ht="16" thickBot="1" x14ac:dyDescent="0.4">
      <c r="A58" s="37" t="s">
        <v>211</v>
      </c>
      <c r="B58" s="128">
        <f>SUM(B54:B57)</f>
        <v>-932.83399999999995</v>
      </c>
      <c r="C58" s="128">
        <f>SUM(C54:C57)</f>
        <v>-2420.9560000000001</v>
      </c>
      <c r="D58" s="128">
        <f t="shared" ref="D58" si="3">SUM(D53:D57)</f>
        <v>602.18499999999995</v>
      </c>
      <c r="E58" s="128">
        <f>SUM(E53:E57)</f>
        <v>503.96100000000001</v>
      </c>
    </row>
    <row r="59" spans="1:8" ht="16" thickBot="1" x14ac:dyDescent="0.4">
      <c r="A59" s="37" t="s">
        <v>212</v>
      </c>
      <c r="B59" s="133">
        <f>+B58</f>
        <v>-932.83399999999995</v>
      </c>
      <c r="C59" s="133">
        <f>+C58</f>
        <v>-2420.9560000000001</v>
      </c>
      <c r="D59" s="128">
        <v>-602.18499999999995</v>
      </c>
      <c r="E59" s="128">
        <f>+E52-E58</f>
        <v>-503.96100000000001</v>
      </c>
    </row>
    <row r="60" spans="1:8" ht="16" thickBot="1" x14ac:dyDescent="0.4">
      <c r="A60" s="134"/>
      <c r="B60" s="135"/>
      <c r="C60" s="135"/>
      <c r="D60" s="135"/>
      <c r="E60" s="135"/>
    </row>
    <row r="61" spans="1:8" ht="16" thickBot="1" x14ac:dyDescent="0.4">
      <c r="A61" s="29" t="s">
        <v>213</v>
      </c>
      <c r="B61" s="45">
        <f>B45+B52+B58</f>
        <v>-6540.5931428571485</v>
      </c>
      <c r="C61" s="45">
        <f>C45+C52+C58</f>
        <v>8800.8542899999939</v>
      </c>
      <c r="D61" s="45">
        <f t="shared" ref="D61" si="4">+D45+D59</f>
        <v>-34998.586999999941</v>
      </c>
      <c r="E61" s="45">
        <f>+E45+E59</f>
        <v>71329.779999999984</v>
      </c>
    </row>
    <row r="62" spans="1:8" ht="16" thickBot="1" x14ac:dyDescent="0.4">
      <c r="A62" s="29" t="s">
        <v>214</v>
      </c>
      <c r="B62" s="45"/>
      <c r="C62" s="45"/>
      <c r="D62" s="45">
        <v>0</v>
      </c>
      <c r="E62" s="51">
        <v>0</v>
      </c>
    </row>
    <row r="63" spans="1:8" ht="16" thickBot="1" x14ac:dyDescent="0.4">
      <c r="A63" s="37" t="s">
        <v>215</v>
      </c>
      <c r="B63" s="128">
        <f>+B61</f>
        <v>-6540.5931428571485</v>
      </c>
      <c r="C63" s="128">
        <f>+C61</f>
        <v>8800.8542899999939</v>
      </c>
      <c r="D63" s="128">
        <f t="shared" ref="D63" si="5">SUM(D61:D62)</f>
        <v>-34998.586999999941</v>
      </c>
      <c r="E63" s="128">
        <f>SUM(E61:E62)</f>
        <v>71329.779999999984</v>
      </c>
    </row>
    <row r="64" spans="1:8" x14ac:dyDescent="0.35">
      <c r="A64" s="35"/>
      <c r="B64" s="35"/>
      <c r="C64" s="136"/>
      <c r="D64" s="136"/>
      <c r="E64" s="137"/>
    </row>
    <row r="65" spans="1:9" x14ac:dyDescent="0.35">
      <c r="A65" s="35"/>
      <c r="B65" s="35"/>
      <c r="C65" s="32"/>
      <c r="D65" s="32"/>
    </row>
    <row r="66" spans="1:9" hidden="1" x14ac:dyDescent="0.35">
      <c r="A66" s="34" t="s">
        <v>216</v>
      </c>
      <c r="B66" s="34"/>
    </row>
    <row r="67" spans="1:9" hidden="1" x14ac:dyDescent="0.35">
      <c r="A67" s="138"/>
      <c r="B67" s="138"/>
    </row>
    <row r="68" spans="1:9" hidden="1" x14ac:dyDescent="0.35">
      <c r="A68" s="205"/>
      <c r="B68" s="139"/>
      <c r="C68" s="36"/>
      <c r="D68" s="36">
        <v>2021</v>
      </c>
      <c r="E68" s="36">
        <v>2020</v>
      </c>
    </row>
    <row r="69" spans="1:9" ht="16" hidden="1" thickBot="1" x14ac:dyDescent="0.4">
      <c r="A69" s="206"/>
      <c r="B69" s="112"/>
      <c r="C69" s="112"/>
      <c r="D69" s="112" t="s">
        <v>103</v>
      </c>
      <c r="E69" s="112" t="s">
        <v>103</v>
      </c>
    </row>
    <row r="70" spans="1:9" ht="16" hidden="1" thickBot="1" x14ac:dyDescent="0.4">
      <c r="A70" s="72" t="s">
        <v>217</v>
      </c>
      <c r="B70" s="140"/>
      <c r="C70" s="141"/>
      <c r="D70" s="141"/>
      <c r="E70" s="142"/>
    </row>
    <row r="71" spans="1:9" ht="16" hidden="1" thickBot="1" x14ac:dyDescent="0.4">
      <c r="A71" s="29" t="s">
        <v>218</v>
      </c>
      <c r="B71" s="143"/>
      <c r="C71" s="144"/>
      <c r="D71" s="144">
        <v>43986.696000000004</v>
      </c>
      <c r="E71" s="145">
        <v>49718.608</v>
      </c>
    </row>
    <row r="72" spans="1:9" ht="16" hidden="1" thickBot="1" x14ac:dyDescent="0.4">
      <c r="A72" s="29" t="s">
        <v>219</v>
      </c>
      <c r="B72" s="143"/>
      <c r="C72" s="144"/>
      <c r="D72" s="144">
        <v>182794.459</v>
      </c>
      <c r="E72" s="144">
        <v>198763.174</v>
      </c>
    </row>
    <row r="73" spans="1:9" ht="16" hidden="1" thickBot="1" x14ac:dyDescent="0.4">
      <c r="A73" s="29" t="s">
        <v>220</v>
      </c>
      <c r="B73" s="143"/>
      <c r="C73" s="146"/>
      <c r="D73" s="146">
        <v>0</v>
      </c>
      <c r="E73" s="144">
        <v>0</v>
      </c>
    </row>
    <row r="74" spans="1:9" ht="16" hidden="1" thickBot="1" x14ac:dyDescent="0.4">
      <c r="A74" s="29" t="s">
        <v>221</v>
      </c>
      <c r="B74" s="143"/>
      <c r="C74" s="144"/>
      <c r="D74" s="144">
        <v>44214.353000000003</v>
      </c>
      <c r="E74" s="144">
        <v>45666.850000000006</v>
      </c>
      <c r="G74" s="23"/>
      <c r="I74" s="32"/>
    </row>
    <row r="75" spans="1:9" ht="16" hidden="1" thickBot="1" x14ac:dyDescent="0.4">
      <c r="A75" s="29" t="s">
        <v>222</v>
      </c>
      <c r="B75" s="143"/>
      <c r="C75" s="144"/>
      <c r="D75" s="144">
        <v>-238877.49</v>
      </c>
      <c r="E75" s="144">
        <v>-164629.274</v>
      </c>
    </row>
    <row r="76" spans="1:9" ht="16" hidden="1" thickBot="1" x14ac:dyDescent="0.4">
      <c r="A76" s="29" t="s">
        <v>223</v>
      </c>
      <c r="B76" s="143"/>
      <c r="C76" s="144"/>
      <c r="D76" s="144">
        <v>-73768.410999999978</v>
      </c>
      <c r="E76" s="144">
        <v>-43123.085999999996</v>
      </c>
      <c r="G76" s="23"/>
      <c r="I76" s="32"/>
    </row>
    <row r="77" spans="1:9" ht="16" hidden="1" thickBot="1" x14ac:dyDescent="0.4">
      <c r="A77" s="29" t="s">
        <v>224</v>
      </c>
      <c r="B77" s="143"/>
      <c r="C77" s="145"/>
      <c r="D77" s="145">
        <v>-1466.35</v>
      </c>
      <c r="E77" s="144">
        <v>0</v>
      </c>
    </row>
    <row r="78" spans="1:9" ht="16" hidden="1" thickBot="1" x14ac:dyDescent="0.4">
      <c r="A78" s="37" t="s">
        <v>225</v>
      </c>
      <c r="B78" s="132"/>
      <c r="C78" s="128"/>
      <c r="D78" s="128">
        <v>-43116.742999999937</v>
      </c>
      <c r="E78" s="128">
        <v>86396.271999999983</v>
      </c>
    </row>
    <row r="79" spans="1:9" ht="16" hidden="1" thickBot="1" x14ac:dyDescent="0.4">
      <c r="A79" s="58"/>
      <c r="B79" s="58"/>
      <c r="C79" s="147"/>
      <c r="D79" s="147"/>
      <c r="E79" s="147"/>
    </row>
    <row r="80" spans="1:9" ht="16" hidden="1" thickBot="1" x14ac:dyDescent="0.4">
      <c r="A80" s="72" t="s">
        <v>226</v>
      </c>
      <c r="B80" s="140"/>
      <c r="C80" s="148"/>
      <c r="D80" s="148"/>
      <c r="E80" s="149"/>
    </row>
    <row r="81" spans="1:7" ht="16" hidden="1" thickBot="1" x14ac:dyDescent="0.4">
      <c r="A81" s="29" t="s">
        <v>227</v>
      </c>
      <c r="B81" s="143"/>
      <c r="C81" s="45"/>
      <c r="D81" s="45">
        <v>0</v>
      </c>
      <c r="E81" s="45">
        <v>0</v>
      </c>
    </row>
    <row r="82" spans="1:7" ht="16" hidden="1" thickBot="1" x14ac:dyDescent="0.4">
      <c r="A82" s="29" t="s">
        <v>228</v>
      </c>
      <c r="B82" s="143"/>
      <c r="C82" s="45"/>
      <c r="D82" s="45">
        <v>0</v>
      </c>
      <c r="E82" s="45">
        <v>0</v>
      </c>
    </row>
    <row r="83" spans="1:7" ht="16" hidden="1" thickBot="1" x14ac:dyDescent="0.4">
      <c r="A83" s="29" t="s">
        <v>229</v>
      </c>
      <c r="B83" s="143"/>
      <c r="C83" s="45"/>
      <c r="D83" s="45">
        <v>0</v>
      </c>
      <c r="E83" s="45">
        <v>0</v>
      </c>
    </row>
    <row r="84" spans="1:7" ht="16" hidden="1" thickBot="1" x14ac:dyDescent="0.4">
      <c r="A84" s="29" t="s">
        <v>230</v>
      </c>
      <c r="B84" s="143"/>
      <c r="C84" s="45"/>
      <c r="D84" s="45">
        <v>0</v>
      </c>
      <c r="E84" s="45">
        <v>0</v>
      </c>
    </row>
    <row r="85" spans="1:7" ht="16" hidden="1" thickBot="1" x14ac:dyDescent="0.4">
      <c r="A85" s="37" t="s">
        <v>231</v>
      </c>
      <c r="B85" s="132"/>
      <c r="C85" s="128"/>
      <c r="D85" s="128">
        <v>0</v>
      </c>
      <c r="E85" s="128">
        <v>0</v>
      </c>
    </row>
    <row r="86" spans="1:7" ht="16" hidden="1" thickBot="1" x14ac:dyDescent="0.4">
      <c r="A86" s="58"/>
      <c r="B86" s="58"/>
      <c r="C86" s="147"/>
      <c r="D86" s="147"/>
      <c r="E86" s="147"/>
    </row>
    <row r="87" spans="1:7" ht="16" hidden="1" thickBot="1" x14ac:dyDescent="0.4">
      <c r="A87" s="72" t="s">
        <v>232</v>
      </c>
      <c r="B87" s="140"/>
      <c r="C87" s="150"/>
      <c r="D87" s="150"/>
      <c r="E87" s="151"/>
      <c r="G87" s="23"/>
    </row>
    <row r="88" spans="1:7" ht="16" hidden="1" thickBot="1" x14ac:dyDescent="0.4">
      <c r="A88" s="29" t="s">
        <v>233</v>
      </c>
      <c r="B88" s="143"/>
      <c r="C88" s="45"/>
      <c r="D88" s="45">
        <v>0</v>
      </c>
      <c r="E88" s="45">
        <v>0</v>
      </c>
      <c r="G88" s="23"/>
    </row>
    <row r="89" spans="1:7" ht="16" hidden="1" thickBot="1" x14ac:dyDescent="0.4">
      <c r="A89" s="29" t="s">
        <v>234</v>
      </c>
      <c r="B89" s="143"/>
      <c r="C89" s="45"/>
      <c r="D89" s="45">
        <v>0</v>
      </c>
      <c r="E89" s="45">
        <v>0</v>
      </c>
      <c r="G89" s="23"/>
    </row>
    <row r="90" spans="1:7" ht="16" hidden="1" thickBot="1" x14ac:dyDescent="0.4">
      <c r="A90" s="29" t="s">
        <v>235</v>
      </c>
      <c r="B90" s="143"/>
      <c r="C90" s="45"/>
      <c r="D90" s="45">
        <v>-4643.33</v>
      </c>
      <c r="E90" s="45">
        <v>0</v>
      </c>
    </row>
    <row r="91" spans="1:7" ht="16" hidden="1" thickBot="1" x14ac:dyDescent="0.4">
      <c r="A91" s="29" t="s">
        <v>236</v>
      </c>
      <c r="B91" s="143"/>
      <c r="C91" s="45"/>
      <c r="D91" s="45">
        <v>-602.18499999999995</v>
      </c>
      <c r="E91" s="45">
        <v>-463.28199999999998</v>
      </c>
    </row>
    <row r="92" spans="1:7" ht="16" hidden="1" thickBot="1" x14ac:dyDescent="0.4">
      <c r="A92" s="29" t="s">
        <v>237</v>
      </c>
      <c r="B92" s="143"/>
      <c r="C92" s="45"/>
      <c r="D92" s="45">
        <v>0</v>
      </c>
      <c r="E92" s="45">
        <v>0</v>
      </c>
    </row>
    <row r="93" spans="1:7" ht="16" hidden="1" thickBot="1" x14ac:dyDescent="0.4">
      <c r="A93" s="29" t="s">
        <v>238</v>
      </c>
      <c r="B93" s="143"/>
      <c r="C93" s="45"/>
      <c r="D93" s="45">
        <v>0</v>
      </c>
      <c r="E93" s="45">
        <v>0</v>
      </c>
    </row>
    <row r="94" spans="1:7" ht="16" hidden="1" thickBot="1" x14ac:dyDescent="0.4">
      <c r="A94" s="37" t="s">
        <v>239</v>
      </c>
      <c r="B94" s="132"/>
      <c r="C94" s="128"/>
      <c r="D94" s="128">
        <v>-5245.5149999999994</v>
      </c>
      <c r="E94" s="128">
        <v>-463.28199999999998</v>
      </c>
    </row>
    <row r="95" spans="1:7" hidden="1" x14ac:dyDescent="0.35">
      <c r="A95" s="43"/>
      <c r="B95" s="43"/>
      <c r="C95" s="152"/>
      <c r="D95" s="152"/>
      <c r="E95" s="152"/>
    </row>
    <row r="96" spans="1:7" ht="16" hidden="1" thickBot="1" x14ac:dyDescent="0.4">
      <c r="A96" s="153" t="s">
        <v>240</v>
      </c>
      <c r="B96" s="154"/>
      <c r="C96" s="155"/>
      <c r="D96" s="155">
        <v>-48362.257999999936</v>
      </c>
      <c r="E96" s="155">
        <v>85932.989999999976</v>
      </c>
    </row>
    <row r="97" spans="1:7" hidden="1" x14ac:dyDescent="0.35">
      <c r="A97" s="43"/>
      <c r="B97" s="43"/>
      <c r="C97" s="152"/>
      <c r="D97" s="152"/>
      <c r="E97" s="152"/>
    </row>
    <row r="98" spans="1:7" ht="16" hidden="1" thickBot="1" x14ac:dyDescent="0.4">
      <c r="A98" s="153" t="s">
        <v>241</v>
      </c>
      <c r="B98" s="154"/>
      <c r="C98" s="155"/>
      <c r="D98" s="155">
        <v>-48362.257999999936</v>
      </c>
      <c r="E98" s="155">
        <v>85932.989999999976</v>
      </c>
      <c r="G98" s="23"/>
    </row>
    <row r="99" spans="1:7" hidden="1" x14ac:dyDescent="0.35">
      <c r="A99" s="43"/>
      <c r="B99" s="43"/>
      <c r="C99" s="152"/>
      <c r="D99" s="152"/>
      <c r="E99" s="152"/>
    </row>
    <row r="100" spans="1:7" ht="25.5" hidden="1" thickBot="1" x14ac:dyDescent="0.4">
      <c r="A100" s="153" t="s">
        <v>242</v>
      </c>
      <c r="B100" s="154"/>
      <c r="C100" s="155"/>
      <c r="D100" s="155">
        <v>118842.98999999998</v>
      </c>
      <c r="E100" s="155">
        <v>32910</v>
      </c>
    </row>
    <row r="101" spans="1:7" ht="25.5" hidden="1" thickBot="1" x14ac:dyDescent="0.4">
      <c r="A101" s="37" t="s">
        <v>243</v>
      </c>
      <c r="B101" s="132"/>
      <c r="C101" s="128"/>
      <c r="D101" s="128">
        <v>70480.732000000047</v>
      </c>
      <c r="E101" s="128">
        <f>+E98+E100</f>
        <v>118842.98999999998</v>
      </c>
    </row>
    <row r="102" spans="1:7" x14ac:dyDescent="0.35">
      <c r="D102" s="156"/>
    </row>
    <row r="103" spans="1:7" x14ac:dyDescent="0.35">
      <c r="D103" s="23">
        <v>70480.94</v>
      </c>
      <c r="E103" s="23">
        <v>118843</v>
      </c>
    </row>
    <row r="104" spans="1:7" x14ac:dyDescent="0.35">
      <c r="D104" s="23"/>
    </row>
    <row r="105" spans="1:7" x14ac:dyDescent="0.35">
      <c r="D105" s="23"/>
      <c r="E105" s="23"/>
    </row>
    <row r="106" spans="1:7" x14ac:dyDescent="0.35">
      <c r="D106" s="32"/>
      <c r="E106" s="32"/>
    </row>
    <row r="107" spans="1:7" x14ac:dyDescent="0.35">
      <c r="D107" s="32"/>
      <c r="E107" s="32"/>
    </row>
    <row r="108" spans="1:7" x14ac:dyDescent="0.35">
      <c r="D108" s="32"/>
      <c r="E108" s="32"/>
    </row>
    <row r="109" spans="1:7" x14ac:dyDescent="0.35">
      <c r="D109" s="32"/>
      <c r="E109" s="32"/>
    </row>
    <row r="110" spans="1:7" x14ac:dyDescent="0.35">
      <c r="D110" s="32"/>
      <c r="E110" s="32"/>
    </row>
    <row r="111" spans="1:7" x14ac:dyDescent="0.35">
      <c r="D111" s="32"/>
      <c r="E111" s="32"/>
    </row>
    <row r="112" spans="1:7" x14ac:dyDescent="0.35">
      <c r="D112" s="32"/>
      <c r="E112" s="32"/>
    </row>
  </sheetData>
  <mergeCells count="13">
    <mergeCell ref="H23:K23"/>
    <mergeCell ref="H24:I25"/>
    <mergeCell ref="A68:A69"/>
    <mergeCell ref="A9:E9"/>
    <mergeCell ref="A10:E10"/>
    <mergeCell ref="A13:E13"/>
    <mergeCell ref="A14:E14"/>
    <mergeCell ref="A23:A24"/>
    <mergeCell ref="H26:I26"/>
    <mergeCell ref="H29:I29"/>
    <mergeCell ref="H31:I31"/>
    <mergeCell ref="H37:I37"/>
    <mergeCell ref="H43:I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24D1-E3FE-4E7A-9A6B-445A95E1C47A}">
  <dimension ref="B2:H39"/>
  <sheetViews>
    <sheetView topLeftCell="A20" workbookViewId="0">
      <selection activeCell="F39" sqref="F39"/>
    </sheetView>
  </sheetViews>
  <sheetFormatPr baseColWidth="10" defaultRowHeight="15.5" x14ac:dyDescent="0.35"/>
  <cols>
    <col min="2" max="2" width="29.6640625" customWidth="1"/>
    <col min="3" max="3" width="20.75" customWidth="1"/>
    <col min="4" max="4" width="16.5" customWidth="1"/>
    <col min="5" max="5" width="14.83203125" customWidth="1"/>
    <col min="6" max="6" width="10.6640625" customWidth="1"/>
    <col min="7" max="7" width="14.83203125" customWidth="1"/>
  </cols>
  <sheetData>
    <row r="2" spans="2:8" x14ac:dyDescent="0.35">
      <c r="B2" s="158" t="s">
        <v>275</v>
      </c>
    </row>
    <row r="3" spans="2:8" x14ac:dyDescent="0.35">
      <c r="B3" s="173" t="s">
        <v>298</v>
      </c>
    </row>
    <row r="4" spans="2:8" x14ac:dyDescent="0.35">
      <c r="B4" s="160"/>
    </row>
    <row r="5" spans="2:8" ht="16" thickBot="1" x14ac:dyDescent="0.4">
      <c r="B5" s="160"/>
    </row>
    <row r="6" spans="2:8" ht="26.5" thickBot="1" x14ac:dyDescent="0.4">
      <c r="B6" s="174"/>
      <c r="C6" s="163" t="s">
        <v>276</v>
      </c>
      <c r="D6" s="163" t="s">
        <v>277</v>
      </c>
      <c r="E6" s="163" t="s">
        <v>278</v>
      </c>
      <c r="F6" s="163" t="s">
        <v>279</v>
      </c>
    </row>
    <row r="7" spans="2:8" ht="16" thickBot="1" x14ac:dyDescent="0.4">
      <c r="B7" s="195" t="s">
        <v>280</v>
      </c>
      <c r="C7" s="196"/>
      <c r="D7" s="196"/>
      <c r="E7" s="196"/>
      <c r="F7" s="197"/>
    </row>
    <row r="8" spans="2:8" ht="16" thickBot="1" x14ac:dyDescent="0.4">
      <c r="B8" s="175">
        <v>52</v>
      </c>
      <c r="C8" s="176">
        <v>42351</v>
      </c>
      <c r="D8" s="177">
        <v>0</v>
      </c>
      <c r="E8" s="176">
        <v>72877</v>
      </c>
      <c r="F8" s="176">
        <f>SUM(C8:E8)</f>
        <v>115228</v>
      </c>
      <c r="G8" s="179" t="s">
        <v>297</v>
      </c>
      <c r="H8" s="23"/>
    </row>
    <row r="9" spans="2:8" ht="16" thickBot="1" x14ac:dyDescent="0.4">
      <c r="B9" s="164" t="s">
        <v>281</v>
      </c>
      <c r="C9" s="174"/>
      <c r="D9" s="174"/>
      <c r="E9" s="174"/>
      <c r="F9" s="177">
        <v>0</v>
      </c>
    </row>
    <row r="10" spans="2:8" ht="16" thickBot="1" x14ac:dyDescent="0.4">
      <c r="B10" s="164" t="s">
        <v>282</v>
      </c>
      <c r="C10" s="174"/>
      <c r="D10" s="174"/>
      <c r="E10" s="174"/>
      <c r="F10" s="177">
        <v>0</v>
      </c>
    </row>
    <row r="11" spans="2:8" ht="16" thickBot="1" x14ac:dyDescent="0.4">
      <c r="B11" s="164" t="s">
        <v>283</v>
      </c>
      <c r="C11" s="174"/>
      <c r="D11" s="174"/>
      <c r="E11" s="174"/>
      <c r="F11" s="177">
        <v>0</v>
      </c>
    </row>
    <row r="12" spans="2:8" ht="16" thickBot="1" x14ac:dyDescent="0.4">
      <c r="B12" s="164" t="s">
        <v>284</v>
      </c>
      <c r="C12" s="174"/>
      <c r="D12" s="174"/>
      <c r="E12" s="176">
        <v>-72877</v>
      </c>
      <c r="F12" s="176">
        <v>-72877</v>
      </c>
    </row>
    <row r="13" spans="2:8" ht="16" thickBot="1" x14ac:dyDescent="0.4">
      <c r="B13" s="164" t="s">
        <v>285</v>
      </c>
      <c r="C13" s="174"/>
      <c r="D13" s="174"/>
      <c r="E13" s="174"/>
      <c r="F13" s="177">
        <v>0</v>
      </c>
    </row>
    <row r="14" spans="2:8" ht="16" thickBot="1" x14ac:dyDescent="0.4">
      <c r="B14" s="175" t="s">
        <v>286</v>
      </c>
      <c r="C14" s="176">
        <f>SUM(C8:C13)</f>
        <v>42351</v>
      </c>
      <c r="D14" s="177">
        <v>0</v>
      </c>
      <c r="E14" s="177">
        <v>0</v>
      </c>
      <c r="F14" s="176">
        <f>SUM(F8:F13)</f>
        <v>42351</v>
      </c>
    </row>
    <row r="15" spans="2:8" ht="16" thickBot="1" x14ac:dyDescent="0.4">
      <c r="B15" s="170" t="s">
        <v>287</v>
      </c>
      <c r="C15" s="171"/>
      <c r="D15" s="171"/>
      <c r="E15" s="171"/>
      <c r="F15" s="163"/>
    </row>
    <row r="16" spans="2:8" ht="16" thickBot="1" x14ac:dyDescent="0.4">
      <c r="B16" s="164" t="s">
        <v>288</v>
      </c>
      <c r="C16" s="174"/>
      <c r="D16" s="174"/>
      <c r="E16" s="174"/>
      <c r="F16" s="177">
        <v>0</v>
      </c>
    </row>
    <row r="17" spans="2:6" ht="16" thickBot="1" x14ac:dyDescent="0.4">
      <c r="B17" s="164" t="s">
        <v>289</v>
      </c>
      <c r="C17" s="174"/>
      <c r="D17" s="174"/>
      <c r="E17" s="174"/>
      <c r="F17" s="177">
        <v>0</v>
      </c>
    </row>
    <row r="18" spans="2:6" ht="16" thickBot="1" x14ac:dyDescent="0.4">
      <c r="B18" s="164" t="s">
        <v>290</v>
      </c>
      <c r="C18" s="174"/>
      <c r="D18" s="174"/>
      <c r="E18" s="174"/>
      <c r="F18" s="177">
        <v>0</v>
      </c>
    </row>
    <row r="19" spans="2:6" ht="16" thickBot="1" x14ac:dyDescent="0.4">
      <c r="B19" s="164" t="s">
        <v>291</v>
      </c>
      <c r="C19" s="174"/>
      <c r="D19" s="174"/>
      <c r="E19" s="176">
        <v>-20955</v>
      </c>
      <c r="F19" s="176">
        <v>-20955</v>
      </c>
    </row>
    <row r="20" spans="2:6" ht="16" thickBot="1" x14ac:dyDescent="0.4">
      <c r="B20" s="164" t="s">
        <v>292</v>
      </c>
      <c r="C20" s="174"/>
      <c r="D20" s="174"/>
      <c r="E20" s="174"/>
      <c r="F20" s="177">
        <v>0</v>
      </c>
    </row>
    <row r="21" spans="2:6" ht="26" customHeight="1" x14ac:dyDescent="0.35">
      <c r="B21" s="178" t="s">
        <v>293</v>
      </c>
      <c r="C21" s="215">
        <f t="shared" ref="C21:D21" si="0">SUM(C14:C20)</f>
        <v>42351</v>
      </c>
      <c r="D21" s="215">
        <f t="shared" si="0"/>
        <v>0</v>
      </c>
      <c r="E21" s="215">
        <f>SUM(E14:E20)</f>
        <v>-20955</v>
      </c>
      <c r="F21" s="215">
        <f>SUM(F14:F20)</f>
        <v>21396</v>
      </c>
    </row>
    <row r="22" spans="2:6" ht="16" thickBot="1" x14ac:dyDescent="0.4">
      <c r="B22" s="167" t="s">
        <v>294</v>
      </c>
      <c r="C22" s="216"/>
      <c r="D22" s="216"/>
      <c r="E22" s="216"/>
      <c r="F22" s="216"/>
    </row>
    <row r="23" spans="2:6" ht="16" thickBot="1" x14ac:dyDescent="0.4">
      <c r="B23" s="170" t="s">
        <v>295</v>
      </c>
      <c r="C23" s="171"/>
      <c r="D23" s="171"/>
      <c r="E23" s="171"/>
      <c r="F23" s="163"/>
    </row>
    <row r="24" spans="2:6" ht="16" thickBot="1" x14ac:dyDescent="0.4">
      <c r="B24" s="164" t="s">
        <v>288</v>
      </c>
      <c r="C24" s="174"/>
      <c r="D24" s="174"/>
      <c r="E24" s="174"/>
      <c r="F24" s="177">
        <v>0</v>
      </c>
    </row>
    <row r="25" spans="2:6" ht="16" thickBot="1" x14ac:dyDescent="0.4">
      <c r="B25" s="164" t="s">
        <v>289</v>
      </c>
      <c r="C25" s="174"/>
      <c r="D25" s="174"/>
      <c r="E25" s="174"/>
      <c r="F25" s="177">
        <v>0</v>
      </c>
    </row>
    <row r="26" spans="2:6" ht="16" thickBot="1" x14ac:dyDescent="0.4">
      <c r="B26" s="164" t="s">
        <v>290</v>
      </c>
      <c r="C26" s="174"/>
      <c r="D26" s="174"/>
      <c r="E26" s="174"/>
      <c r="F26" s="177">
        <v>0</v>
      </c>
    </row>
    <row r="27" spans="2:6" ht="16" thickBot="1" x14ac:dyDescent="0.4">
      <c r="B27" s="164" t="s">
        <v>291</v>
      </c>
      <c r="C27" s="174"/>
      <c r="D27" s="174"/>
      <c r="E27" s="176">
        <f>+[3]EEFF!H39</f>
        <v>8800.8542899999611</v>
      </c>
      <c r="F27" s="176">
        <f>SUM(C27:E27)</f>
        <v>8800.8542899999611</v>
      </c>
    </row>
    <row r="28" spans="2:6" ht="16" thickBot="1" x14ac:dyDescent="0.4">
      <c r="B28" s="164" t="s">
        <v>292</v>
      </c>
      <c r="C28" s="174"/>
      <c r="D28" s="174"/>
      <c r="E28" s="174"/>
      <c r="F28" s="177">
        <v>0</v>
      </c>
    </row>
    <row r="29" spans="2:6" x14ac:dyDescent="0.35">
      <c r="B29" s="219" t="s">
        <v>296</v>
      </c>
      <c r="C29" s="215">
        <f>SUM(C21:C28)</f>
        <v>42351</v>
      </c>
      <c r="D29" s="215">
        <f>SUM(D21:D28)</f>
        <v>0</v>
      </c>
      <c r="E29" s="215">
        <f>SUM(E21:E28)</f>
        <v>-12154.145710000039</v>
      </c>
      <c r="F29" s="215">
        <f>SUM(F21:F28)</f>
        <v>30196.854289999959</v>
      </c>
    </row>
    <row r="30" spans="2:6" ht="16" thickBot="1" x14ac:dyDescent="0.4">
      <c r="B30" s="220"/>
      <c r="C30" s="216"/>
      <c r="D30" s="216"/>
      <c r="E30" s="216"/>
      <c r="F30" s="216"/>
    </row>
    <row r="31" spans="2:6" ht="16" thickBot="1" x14ac:dyDescent="0.4">
      <c r="B31" s="164" t="s">
        <v>288</v>
      </c>
      <c r="C31" s="174"/>
      <c r="D31" s="174"/>
      <c r="E31" s="174"/>
      <c r="F31" s="177">
        <v>0</v>
      </c>
    </row>
    <row r="32" spans="2:6" ht="16" thickBot="1" x14ac:dyDescent="0.4">
      <c r="B32" s="164" t="s">
        <v>289</v>
      </c>
      <c r="C32" s="174"/>
      <c r="D32" s="174"/>
      <c r="E32" s="174"/>
      <c r="F32" s="177">
        <v>0</v>
      </c>
    </row>
    <row r="33" spans="2:6" ht="16" thickBot="1" x14ac:dyDescent="0.4">
      <c r="B33" s="164" t="s">
        <v>290</v>
      </c>
      <c r="C33" s="174"/>
      <c r="D33" s="174"/>
      <c r="E33" s="174"/>
      <c r="F33" s="177">
        <v>0</v>
      </c>
    </row>
    <row r="34" spans="2:6" ht="16" thickBot="1" x14ac:dyDescent="0.4">
      <c r="B34" s="164" t="s">
        <v>291</v>
      </c>
      <c r="C34" s="174"/>
      <c r="D34" s="174"/>
      <c r="E34" s="176">
        <f>+EEFF!H39</f>
        <v>-6540.5931428571339</v>
      </c>
      <c r="F34" s="176">
        <f>SUM(C34:E34)</f>
        <v>-6540.5931428571339</v>
      </c>
    </row>
    <row r="35" spans="2:6" ht="16" thickBot="1" x14ac:dyDescent="0.4">
      <c r="B35" s="164" t="s">
        <v>292</v>
      </c>
      <c r="C35" s="221">
        <f>+EEFF!H38</f>
        <v>14338</v>
      </c>
      <c r="D35" s="174"/>
      <c r="E35" s="174"/>
      <c r="F35" s="176">
        <f>SUM(C35:E35)</f>
        <v>14338</v>
      </c>
    </row>
    <row r="36" spans="2:6" x14ac:dyDescent="0.35">
      <c r="B36" s="219" t="s">
        <v>329</v>
      </c>
      <c r="C36" s="215">
        <f>SUM(C29:C35)</f>
        <v>56689</v>
      </c>
      <c r="D36" s="215">
        <f>SUM(D28:D35)</f>
        <v>0</v>
      </c>
      <c r="E36" s="215">
        <f>SUM(E28:E35)</f>
        <v>-18694.738852857172</v>
      </c>
      <c r="F36" s="215">
        <f>SUM(F28:F35)</f>
        <v>37994.261147142824</v>
      </c>
    </row>
    <row r="37" spans="2:6" ht="16" thickBot="1" x14ac:dyDescent="0.4">
      <c r="B37" s="220"/>
      <c r="C37" s="216"/>
      <c r="D37" s="216"/>
      <c r="E37" s="216"/>
      <c r="F37" s="216"/>
    </row>
    <row r="39" spans="2:6" ht="42" x14ac:dyDescent="0.35">
      <c r="B39" s="222" t="s">
        <v>330</v>
      </c>
    </row>
  </sheetData>
  <mergeCells count="15">
    <mergeCell ref="F36:F37"/>
    <mergeCell ref="B29:B30"/>
    <mergeCell ref="B36:B37"/>
    <mergeCell ref="C36:C37"/>
    <mergeCell ref="D36:D37"/>
    <mergeCell ref="E36:E37"/>
    <mergeCell ref="C29:C30"/>
    <mergeCell ref="D29:D30"/>
    <mergeCell ref="E29:E30"/>
    <mergeCell ref="F29:F30"/>
    <mergeCell ref="B7:F7"/>
    <mergeCell ref="C21:C22"/>
    <mergeCell ref="D21:D22"/>
    <mergeCell ref="E21:E22"/>
    <mergeCell ref="F21:F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FC23-0FC1-D849-BA7B-E9C0BE13DC93}">
  <dimension ref="A1:D9"/>
  <sheetViews>
    <sheetView topLeftCell="B1" zoomScale="112" workbookViewId="0">
      <selection activeCell="B31" sqref="B31"/>
    </sheetView>
  </sheetViews>
  <sheetFormatPr baseColWidth="10" defaultRowHeight="15.5" x14ac:dyDescent="0.35"/>
  <cols>
    <col min="1" max="1" width="12" hidden="1" customWidth="1"/>
    <col min="2" max="2" width="41.1640625" customWidth="1"/>
    <col min="3" max="3" width="13.5" bestFit="1" customWidth="1"/>
    <col min="4" max="4" width="12.5" bestFit="1" customWidth="1"/>
  </cols>
  <sheetData>
    <row r="1" spans="1:4" x14ac:dyDescent="0.35">
      <c r="B1" t="s">
        <v>46</v>
      </c>
      <c r="C1" s="13">
        <f>SUM('Bce Tributario'!L3:L6)</f>
        <v>47244736</v>
      </c>
    </row>
    <row r="2" spans="1:4" x14ac:dyDescent="0.35">
      <c r="B2" t="s">
        <v>47</v>
      </c>
      <c r="C2" s="13">
        <f>SUM('Bce Tributario'!L3:L17)</f>
        <v>38584867.857142866</v>
      </c>
    </row>
    <row r="3" spans="1:4" x14ac:dyDescent="0.35">
      <c r="B3" t="s">
        <v>48</v>
      </c>
      <c r="C3" s="13">
        <f>SUM('Bce Tributario'!L13:L19)</f>
        <v>-24263188</v>
      </c>
    </row>
    <row r="4" spans="1:4" x14ac:dyDescent="0.35">
      <c r="B4" t="s">
        <v>49</v>
      </c>
      <c r="C4" s="13">
        <v>0</v>
      </c>
    </row>
    <row r="5" spans="1:4" x14ac:dyDescent="0.35">
      <c r="A5" t="s">
        <v>58</v>
      </c>
      <c r="B5" t="s">
        <v>51</v>
      </c>
      <c r="C5" s="13">
        <f>SUMIF('Bce Tributario'!M3:M61,Otros!A5,'Bce Tributario'!L3:L61)</f>
        <v>-354166425</v>
      </c>
    </row>
    <row r="6" spans="1:4" x14ac:dyDescent="0.35">
      <c r="A6" t="s">
        <v>59</v>
      </c>
      <c r="B6" t="s">
        <v>52</v>
      </c>
      <c r="C6" s="13">
        <f>SUMIF('Bce Tributario'!M3:M61,Otros!A6,'Bce Tributario'!L3:L61)</f>
        <v>360707018.14285713</v>
      </c>
      <c r="D6" s="14"/>
    </row>
    <row r="7" spans="1:4" x14ac:dyDescent="0.35">
      <c r="A7" t="s">
        <v>57</v>
      </c>
      <c r="B7" t="s">
        <v>53</v>
      </c>
      <c r="C7" s="13">
        <f>SUMIF('Bce Tributario'!M4:M62,Otros!A7,'Bce Tributario'!L4:L62)</f>
        <v>0</v>
      </c>
      <c r="D7" s="14"/>
    </row>
    <row r="8" spans="1:4" x14ac:dyDescent="0.35">
      <c r="B8" t="s">
        <v>50</v>
      </c>
      <c r="C8" s="13">
        <f>SUM(C5:C7)</f>
        <v>6540593.1428571343</v>
      </c>
      <c r="D8" t="s">
        <v>327</v>
      </c>
    </row>
    <row r="9" spans="1:4" x14ac:dyDescent="0.35">
      <c r="C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Bce Tributario</vt:lpstr>
      <vt:lpstr>Clasificado</vt:lpstr>
      <vt:lpstr>EEFF</vt:lpstr>
      <vt:lpstr>EFE</vt:lpstr>
      <vt:lpstr>EERR</vt:lpstr>
      <vt:lpstr>Patrimonio</vt:lpstr>
      <vt:lpstr>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 Martinez Toro</cp:lastModifiedBy>
  <dcterms:created xsi:type="dcterms:W3CDTF">2023-03-16T15:34:00Z</dcterms:created>
  <dcterms:modified xsi:type="dcterms:W3CDTF">2026-05-08T17:08:27Z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riptosClassAi">
    <vt:lpwstr>2-Confidencial</vt:lpwstr>
  </property>
</Properties>
</file>