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alia/Desktop/PLÉYADES/"/>
    </mc:Choice>
  </mc:AlternateContent>
  <xr:revisionPtr revIDLastSave="0" documentId="13_ncr:1_{FD8828A1-6002-9C4E-AECE-02C9BE22323A}" xr6:coauthVersionLast="47" xr6:coauthVersionMax="47" xr10:uidLastSave="{00000000-0000-0000-0000-000000000000}"/>
  <bookViews>
    <workbookView xWindow="0" yWindow="500" windowWidth="28800" windowHeight="15800" activeTab="4" xr2:uid="{7D95E344-B975-BE40-A331-F3596E3AE822}"/>
  </bookViews>
  <sheets>
    <sheet name="Bce Tributario" sheetId="1" r:id="rId1"/>
    <sheet name="Comparativo " sheetId="3" state="hidden" r:id="rId2"/>
    <sheet name="EEFF" sheetId="4" r:id="rId3"/>
    <sheet name="EERR" sheetId="5" r:id="rId4"/>
    <sheet name="Resumen" sheetId="2" r:id="rId5"/>
  </sheets>
  <externalReferences>
    <externalReference r:id="rId6"/>
  </externalReferences>
  <definedNames>
    <definedName name="_xlnm._FilterDatabase" localSheetId="0" hidden="1">'Bce Tributario'!$A$2:$J$67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5" l="1"/>
  <c r="B61" i="5"/>
  <c r="C66" i="3"/>
  <c r="B59" i="5"/>
  <c r="B58" i="5"/>
  <c r="B57" i="5"/>
  <c r="B56" i="5"/>
  <c r="B55" i="5"/>
  <c r="B54" i="5"/>
  <c r="B51" i="5"/>
  <c r="B50" i="5"/>
  <c r="B49" i="5"/>
  <c r="B48" i="5"/>
  <c r="B43" i="5"/>
  <c r="B42" i="5"/>
  <c r="B41" i="5"/>
  <c r="B40" i="5"/>
  <c r="B39" i="5"/>
  <c r="B38" i="5"/>
  <c r="B37" i="5"/>
  <c r="B34" i="5"/>
  <c r="B33" i="5"/>
  <c r="B32" i="5"/>
  <c r="B30" i="5"/>
  <c r="B29" i="5"/>
  <c r="B28" i="5"/>
  <c r="B27" i="5"/>
  <c r="C45" i="5"/>
  <c r="E101" i="5"/>
  <c r="E58" i="5"/>
  <c r="D58" i="5"/>
  <c r="E52" i="5"/>
  <c r="E59" i="5" s="1"/>
  <c r="K45" i="5"/>
  <c r="E45" i="5"/>
  <c r="D45" i="5"/>
  <c r="D61" i="5" s="1"/>
  <c r="D63" i="5" s="1"/>
  <c r="E44" i="5"/>
  <c r="D44" i="5"/>
  <c r="K43" i="5"/>
  <c r="J43" i="5"/>
  <c r="E35" i="5"/>
  <c r="D35" i="5"/>
  <c r="E6" i="5"/>
  <c r="E5" i="5"/>
  <c r="E7" i="5" s="1"/>
  <c r="E16" i="5" s="1"/>
  <c r="B44" i="5" l="1"/>
  <c r="B35" i="5"/>
  <c r="E61" i="5"/>
  <c r="E63" i="5" s="1"/>
  <c r="B45" i="5" l="1"/>
  <c r="C42" i="4" l="1"/>
  <c r="I42" i="4"/>
  <c r="H39" i="4"/>
  <c r="H38" i="4"/>
  <c r="H37" i="4"/>
  <c r="H28" i="4"/>
  <c r="H27" i="4"/>
  <c r="H26" i="4"/>
  <c r="H25" i="4"/>
  <c r="H17" i="4"/>
  <c r="H16" i="4"/>
  <c r="H15" i="4"/>
  <c r="H14" i="4"/>
  <c r="H13" i="4"/>
  <c r="H10" i="4"/>
  <c r="H9" i="4"/>
  <c r="I40" i="4"/>
  <c r="I32" i="4"/>
  <c r="I22" i="4"/>
  <c r="I34" i="4" s="1"/>
  <c r="H11" i="4"/>
  <c r="C22" i="4"/>
  <c r="C32" i="4"/>
  <c r="B30" i="4"/>
  <c r="B29" i="4"/>
  <c r="B28" i="4"/>
  <c r="B27" i="4"/>
  <c r="B26" i="4"/>
  <c r="B25" i="4"/>
  <c r="B21" i="4"/>
  <c r="B20" i="4"/>
  <c r="B19" i="4"/>
  <c r="B18" i="4"/>
  <c r="B17" i="4"/>
  <c r="B15" i="4"/>
  <c r="B14" i="4"/>
  <c r="B13" i="4"/>
  <c r="B12" i="4"/>
  <c r="B10" i="4"/>
  <c r="B9" i="4"/>
  <c r="K40" i="4"/>
  <c r="J40" i="4"/>
  <c r="K32" i="4"/>
  <c r="J32" i="4"/>
  <c r="E32" i="4"/>
  <c r="D32" i="4"/>
  <c r="K22" i="4"/>
  <c r="J22" i="4"/>
  <c r="E22" i="4"/>
  <c r="E42" i="4" s="1"/>
  <c r="D22" i="4"/>
  <c r="H6" i="4"/>
  <c r="D2" i="4"/>
  <c r="H40" i="4" l="1"/>
  <c r="J34" i="4"/>
  <c r="J42" i="4" s="1"/>
  <c r="K34" i="4"/>
  <c r="K42" i="4" s="1"/>
  <c r="H32" i="4"/>
  <c r="D42" i="4"/>
  <c r="H22" i="4"/>
  <c r="B32" i="4"/>
  <c r="B22" i="4"/>
  <c r="B42" i="4" s="1"/>
  <c r="C65" i="3"/>
  <c r="C8" i="2"/>
  <c r="C7" i="2"/>
  <c r="C6" i="2"/>
  <c r="C5" i="2"/>
  <c r="C3" i="2"/>
  <c r="C1" i="2"/>
  <c r="H66" i="3"/>
  <c r="L46" i="1"/>
  <c r="L64" i="1"/>
  <c r="L63" i="1"/>
  <c r="L62" i="1"/>
  <c r="L61" i="1"/>
  <c r="L60" i="1"/>
  <c r="L59" i="1"/>
  <c r="L58" i="1"/>
  <c r="L57" i="1"/>
  <c r="L56" i="1"/>
  <c r="L55" i="1"/>
  <c r="L54" i="1"/>
  <c r="L53" i="1"/>
  <c r="H34" i="4" l="1"/>
  <c r="H42" i="4" s="1"/>
  <c r="L52" i="1"/>
  <c r="L51" i="1"/>
  <c r="L50" i="1"/>
  <c r="L49" i="1"/>
  <c r="L48" i="1"/>
  <c r="L47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 l="1"/>
  <c r="L21" i="1" l="1"/>
  <c r="L3" i="1"/>
  <c r="C2" i="2" l="1"/>
  <c r="L22" i="1"/>
  <c r="L20" i="1"/>
  <c r="L19" i="1"/>
  <c r="C64" i="3" l="1"/>
</calcChain>
</file>

<file path=xl/sharedStrings.xml><?xml version="1.0" encoding="utf-8"?>
<sst xmlns="http://schemas.openxmlformats.org/spreadsheetml/2006/main" count="749" uniqueCount="282">
  <si>
    <t>Finiquitos por pagar</t>
  </si>
  <si>
    <t>Sumas</t>
  </si>
  <si>
    <t>Saldo</t>
  </si>
  <si>
    <t>Inventario</t>
  </si>
  <si>
    <t>Resultado</t>
  </si>
  <si>
    <t>Cuenta</t>
  </si>
  <si>
    <t>Debe</t>
  </si>
  <si>
    <t>Haber</t>
  </si>
  <si>
    <t>Deudor</t>
  </si>
  <si>
    <t>Acreedor</t>
  </si>
  <si>
    <t xml:space="preserve">Activo </t>
  </si>
  <si>
    <t>Pasivo</t>
  </si>
  <si>
    <t>Perdida</t>
  </si>
  <si>
    <t>Ganancia</t>
  </si>
  <si>
    <t>Banco Chile Fundacion 11523610</t>
  </si>
  <si>
    <t>Banco Chile RLP 17066803</t>
  </si>
  <si>
    <t>Banco Chile PER 8490098004</t>
  </si>
  <si>
    <t>Garantia x arriendo a recuper.</t>
  </si>
  <si>
    <t>Muebles y utiles</t>
  </si>
  <si>
    <t>Depr. Acum. Muebles y utiles</t>
  </si>
  <si>
    <t>Equipos computacionales</t>
  </si>
  <si>
    <t>Dep. Acum. Equipos computacional</t>
  </si>
  <si>
    <t>Vehiculos</t>
  </si>
  <si>
    <t>Imposiciones por pagar</t>
  </si>
  <si>
    <t>Impuesto unico trabajadores</t>
  </si>
  <si>
    <t>Capital social</t>
  </si>
  <si>
    <t>Utilidades acumuladas</t>
  </si>
  <si>
    <t>Depreciacion</t>
  </si>
  <si>
    <t>Bonos sename</t>
  </si>
  <si>
    <t>Ingresos servinco</t>
  </si>
  <si>
    <t>Fondo Presidencia</t>
  </si>
  <si>
    <t>Donaciones socios fundacion</t>
  </si>
  <si>
    <t>Movilizacion</t>
  </si>
  <si>
    <t>Gastos de AFC empleador</t>
  </si>
  <si>
    <t>Gastos de seguro de accidentes</t>
  </si>
  <si>
    <t>Bonos de movilizacion</t>
  </si>
  <si>
    <t>Bonos y aguinaldos</t>
  </si>
  <si>
    <t>Materiales de oficina</t>
  </si>
  <si>
    <t>Honorarios</t>
  </si>
  <si>
    <t>Consumos basicos (luz, agua, gas)</t>
  </si>
  <si>
    <t>Mantenciones varias</t>
  </si>
  <si>
    <t>Mantencion vehiculo</t>
  </si>
  <si>
    <t>Servicios profesionales</t>
  </si>
  <si>
    <t>Combustible vehiculo</t>
  </si>
  <si>
    <t>Alimentacion usuarios</t>
  </si>
  <si>
    <t>Seguros</t>
  </si>
  <si>
    <t>Publicidad/Propaganda</t>
  </si>
  <si>
    <t>Gastos notariales</t>
  </si>
  <si>
    <t>Recreacion usuarios</t>
  </si>
  <si>
    <t>Comisiones bancarias</t>
  </si>
  <si>
    <t>Otros materiales</t>
  </si>
  <si>
    <t>TOTAL</t>
  </si>
  <si>
    <t>Utilidad del ejercicio</t>
  </si>
  <si>
    <t>Sumas iguales</t>
  </si>
  <si>
    <t xml:space="preserve">ok con cartola </t>
  </si>
  <si>
    <t>Ok AF</t>
  </si>
  <si>
    <t>ok</t>
  </si>
  <si>
    <t xml:space="preserve">Activos corrientes </t>
  </si>
  <si>
    <t xml:space="preserve">Valor de activos corrientes </t>
  </si>
  <si>
    <t xml:space="preserve">Total Dinero </t>
  </si>
  <si>
    <t>Valor de pasivos corrientes</t>
  </si>
  <si>
    <t xml:space="preserve">Valor de activos netos temporalmente restrictos </t>
  </si>
  <si>
    <t>Superavit o Deficit del ejercicio financiero</t>
  </si>
  <si>
    <t xml:space="preserve">Total ingresos </t>
  </si>
  <si>
    <t xml:space="preserve">Total gastos </t>
  </si>
  <si>
    <t xml:space="preserve">Total Depreciacion </t>
  </si>
  <si>
    <t xml:space="preserve">Activos no corrientes </t>
  </si>
  <si>
    <t xml:space="preserve">pasivo corriente </t>
  </si>
  <si>
    <t xml:space="preserve">patrimonio neto </t>
  </si>
  <si>
    <t xml:space="preserve">Depreciacion </t>
  </si>
  <si>
    <t>Ingreso</t>
  </si>
  <si>
    <t>Gasto</t>
  </si>
  <si>
    <r>
      <t xml:space="preserve">DONACIONES INSTITUCIONES </t>
    </r>
    <r>
      <rPr>
        <sz val="7"/>
        <color theme="1"/>
        <rFont val="Helvetica"/>
        <family val="2"/>
      </rPr>
      <t xml:space="preserve"> </t>
    </r>
    <r>
      <rPr>
        <sz val="6"/>
        <color theme="1"/>
        <rFont val="Helvetica"/>
        <family val="2"/>
      </rPr>
      <t xml:space="preserve">VARIA </t>
    </r>
  </si>
  <si>
    <r>
      <t>4010127  </t>
    </r>
    <r>
      <rPr>
        <sz val="6"/>
        <color theme="1"/>
        <rFont val="Helvetica"/>
        <family val="2"/>
      </rPr>
      <t xml:space="preserve">INGRESOS TRANSBANK </t>
    </r>
  </si>
  <si>
    <r>
      <t>4010129  </t>
    </r>
    <r>
      <rPr>
        <sz val="6"/>
        <color theme="1"/>
        <rFont val="Helvetica"/>
        <family val="2"/>
      </rPr>
      <t xml:space="preserve">DONACIONES SOCIOS FUNDACION </t>
    </r>
  </si>
  <si>
    <r>
      <t>4010130  </t>
    </r>
    <r>
      <rPr>
        <sz val="6"/>
        <color theme="1"/>
        <rFont val="Helvetica"/>
        <family val="2"/>
      </rPr>
      <t xml:space="preserve">DONACIONES EVENTOS CAMPAÑAS </t>
    </r>
  </si>
  <si>
    <r>
      <t>4010131  </t>
    </r>
    <r>
      <rPr>
        <sz val="6"/>
        <color theme="1"/>
        <rFont val="Helvetica"/>
        <family val="2"/>
      </rPr>
      <t>FONDO CHILE DE TODAS</t>
    </r>
  </si>
  <si>
    <r>
      <t xml:space="preserve">4010893 </t>
    </r>
    <r>
      <rPr>
        <sz val="6"/>
        <color theme="1"/>
        <rFont val="Helvetica"/>
        <family val="2"/>
      </rPr>
      <t xml:space="preserve">MULTAS, INTERESES SII </t>
    </r>
  </si>
  <si>
    <r>
      <t>4010899  </t>
    </r>
    <r>
      <rPr>
        <sz val="6"/>
        <color theme="1"/>
        <rFont val="Helvetica"/>
        <family val="2"/>
      </rPr>
      <t xml:space="preserve">TELEFONIA E INTERNET </t>
    </r>
  </si>
  <si>
    <r>
      <t>4010856  </t>
    </r>
    <r>
      <rPr>
        <sz val="6"/>
        <color theme="1"/>
        <rFont val="Helvetica"/>
        <family val="2"/>
      </rPr>
      <t xml:space="preserve">OTROS MATERIALES </t>
    </r>
  </si>
  <si>
    <r>
      <t>4010855  </t>
    </r>
    <r>
      <rPr>
        <sz val="6"/>
        <color theme="1"/>
        <rFont val="Helvetica"/>
        <family val="2"/>
      </rPr>
      <t>AUTOCUIDADO</t>
    </r>
  </si>
  <si>
    <r>
      <t>4010854  </t>
    </r>
    <r>
      <rPr>
        <sz val="6"/>
        <color theme="1"/>
        <rFont val="Helvetica"/>
        <family val="2"/>
      </rPr>
      <t>TELEFONIA INTERNET</t>
    </r>
  </si>
  <si>
    <r>
      <t>010853  </t>
    </r>
    <r>
      <rPr>
        <sz val="6"/>
        <color theme="1"/>
        <rFont val="Helvetica"/>
        <family val="2"/>
      </rPr>
      <t xml:space="preserve">CUOTAS SOCIALES COS </t>
    </r>
  </si>
  <si>
    <r>
      <t>4010835  </t>
    </r>
    <r>
      <rPr>
        <sz val="6"/>
        <color theme="1"/>
        <rFont val="Helvetica"/>
        <family val="2"/>
      </rPr>
      <t xml:space="preserve">OTROS ARRIENDOS </t>
    </r>
  </si>
  <si>
    <r>
      <t>4010824  </t>
    </r>
    <r>
      <rPr>
        <sz val="6"/>
        <color theme="1"/>
        <rFont val="Helvetica"/>
        <family val="2"/>
      </rPr>
      <t xml:space="preserve">MATERIALES DE ASEO </t>
    </r>
  </si>
  <si>
    <r>
      <t>4010825  </t>
    </r>
    <r>
      <rPr>
        <sz val="6"/>
        <color theme="1"/>
        <rFont val="Helvetica"/>
        <family val="2"/>
      </rPr>
      <t xml:space="preserve">TRASLADOS,PEAJES,TAG </t>
    </r>
  </si>
  <si>
    <r>
      <t>4010826  </t>
    </r>
    <r>
      <rPr>
        <sz val="6"/>
        <color theme="1"/>
        <rFont val="Helvetica"/>
        <family val="2"/>
      </rPr>
      <t xml:space="preserve">CORRESPONDENCIA </t>
    </r>
  </si>
  <si>
    <r>
      <t>4010843  </t>
    </r>
    <r>
      <rPr>
        <sz val="6"/>
        <color theme="1"/>
        <rFont val="Helvetica"/>
        <family val="2"/>
      </rPr>
      <t xml:space="preserve">OTROS MATERIALES </t>
    </r>
  </si>
  <si>
    <r>
      <t xml:space="preserve">4010848 </t>
    </r>
    <r>
      <rPr>
        <sz val="6"/>
        <color theme="1"/>
        <rFont val="Helvetica"/>
        <family val="2"/>
      </rPr>
      <t>IMPLEMENTOS SEGURIDAD</t>
    </r>
  </si>
  <si>
    <r>
      <t xml:space="preserve">4010916 </t>
    </r>
    <r>
      <rPr>
        <sz val="6"/>
        <color theme="1"/>
        <rFont val="Helvetica"/>
        <family val="2"/>
      </rPr>
      <t xml:space="preserve">OTROS GASTOS, CPC </t>
    </r>
  </si>
  <si>
    <r>
      <t>4010112  </t>
    </r>
    <r>
      <rPr>
        <sz val="6"/>
        <color theme="1"/>
        <rFont val="Helvetica"/>
        <family val="2"/>
      </rPr>
      <t>BONOS SENAME</t>
    </r>
  </si>
  <si>
    <r>
      <t>4010111  </t>
    </r>
    <r>
      <rPr>
        <sz val="6"/>
        <color theme="1"/>
        <rFont val="Helvetica"/>
        <family val="2"/>
      </rPr>
      <t xml:space="preserve">AGUINALDOS SENAME </t>
    </r>
  </si>
  <si>
    <r>
      <t>4010110  </t>
    </r>
    <r>
      <rPr>
        <sz val="6"/>
        <color theme="1"/>
        <rFont val="Helvetica"/>
        <family val="2"/>
      </rPr>
      <t xml:space="preserve">SUVENCION SENAME PER </t>
    </r>
  </si>
  <si>
    <r>
      <t>4010850  </t>
    </r>
    <r>
      <rPr>
        <sz val="6"/>
        <color theme="1"/>
        <rFont val="Helvetica"/>
        <family val="2"/>
      </rPr>
      <t xml:space="preserve">SANITIZACION/DESINFECCION </t>
    </r>
  </si>
  <si>
    <t>OK</t>
  </si>
  <si>
    <r>
      <t xml:space="preserve">4010120 </t>
    </r>
    <r>
      <rPr>
        <sz val="6"/>
        <color theme="1"/>
        <rFont val="Helvetica"/>
        <family val="2"/>
      </rPr>
      <t xml:space="preserve">INGRESOS POR RIFAS Y </t>
    </r>
  </si>
  <si>
    <t>4.40.1.1 Donaciones</t>
  </si>
  <si>
    <t>4.40.1.2 Proyectos</t>
  </si>
  <si>
    <t>4.40.2.1 Subvenciones</t>
  </si>
  <si>
    <t xml:space="preserve">4.50.1 Costo de Remuneraciones Y Honorarios </t>
  </si>
  <si>
    <t>4.50.2 Gastos Generales de Operación</t>
  </si>
  <si>
    <t>4.50.3 Gastos Administrativos</t>
  </si>
  <si>
    <t>4.50.4 Depreciación</t>
  </si>
  <si>
    <t>4.51.1 Gastos Financieros</t>
  </si>
  <si>
    <t/>
  </si>
  <si>
    <t>Fondos a rendir </t>
  </si>
  <si>
    <t>Dep. Acum. Vehiculos </t>
  </si>
  <si>
    <t>Sueldos por pagar </t>
  </si>
  <si>
    <t>Honorarios por pagar </t>
  </si>
  <si>
    <t>Retencion impuesto honorarios </t>
  </si>
  <si>
    <t xml:space="preserve">Impuestos por pagar </t>
  </si>
  <si>
    <t>Perdidas y ganancias ejercicio </t>
  </si>
  <si>
    <t>Correccion Monetaria </t>
  </si>
  <si>
    <t xml:space="preserve">Subvencion Mejor Niñez </t>
  </si>
  <si>
    <t>Aguinaldos sename </t>
  </si>
  <si>
    <t>Fondo emergencia CPC JPC</t>
  </si>
  <si>
    <t>Ingresos por rifas y eventos</t>
  </si>
  <si>
    <t>Donaciones eventos campañas</t>
  </si>
  <si>
    <t>Indemnizacion años servicio </t>
  </si>
  <si>
    <t>Gastos de sueldos y salarios </t>
  </si>
  <si>
    <t>Insumos computacionales</t>
  </si>
  <si>
    <t xml:space="preserve">Asignacion Familiar </t>
  </si>
  <si>
    <t>Materiales de aseo</t>
  </si>
  <si>
    <t>Correspondencia</t>
  </si>
  <si>
    <t>Otras Donaciones</t>
  </si>
  <si>
    <t xml:space="preserve">Salud Usuario </t>
  </si>
  <si>
    <t>Capacitacion e Implementos usuarios</t>
  </si>
  <si>
    <t>Cuotas sociales cos.</t>
  </si>
  <si>
    <t>Otros Ingresos</t>
  </si>
  <si>
    <t>Superavit</t>
  </si>
  <si>
    <t>4.11.1 Disponible: Caja y Bancos</t>
  </si>
  <si>
    <r>
      <t>4.</t>
    </r>
    <r>
      <rPr>
        <b/>
        <sz val="7"/>
        <color theme="1"/>
        <rFont val="Times New Roman"/>
        <family val="1"/>
      </rPr>
      <t xml:space="preserve">    </t>
    </r>
    <r>
      <rPr>
        <b/>
        <sz val="12"/>
        <color theme="1"/>
        <rFont val="Arial"/>
        <family val="2"/>
      </rPr>
      <t>Estados Financieros</t>
    </r>
  </si>
  <si>
    <r>
      <t>A.</t>
    </r>
    <r>
      <rPr>
        <b/>
        <sz val="7"/>
        <color theme="1"/>
        <rFont val="Times New Roman"/>
        <family val="1"/>
      </rPr>
      <t xml:space="preserve">   </t>
    </r>
    <r>
      <rPr>
        <b/>
        <sz val="11"/>
        <color theme="1"/>
        <rFont val="Arial"/>
        <family val="2"/>
      </rPr>
      <t>Balance General al 31 de Diciembre de 2024 (Estado de Posición Financiera)</t>
    </r>
  </si>
  <si>
    <t>ACTIVOS</t>
  </si>
  <si>
    <t>PASIVOS</t>
  </si>
  <si>
    <t>M$</t>
  </si>
  <si>
    <t>Circulante</t>
  </si>
  <si>
    <t>Corto plazo</t>
  </si>
  <si>
    <t>4.21.1 Obligación con Bancos e Instituciones                   Financieras</t>
  </si>
  <si>
    <t>4.11.2 Inversiones Temporales</t>
  </si>
  <si>
    <t>4.21.2 Cuentas por Pagar y Acreedores varios</t>
  </si>
  <si>
    <t>4.11.3 Cuentas por Cobrar</t>
  </si>
  <si>
    <t>4.21.3 Fondos y Proyectos en  Administración</t>
  </si>
  <si>
    <t xml:space="preserve">   4.11.3.1 Donaciones por Recibir</t>
  </si>
  <si>
    <t>4.21.4 Otros pasivos</t>
  </si>
  <si>
    <t xml:space="preserve">   4.11.3.2 Subvenciones por Recibir</t>
  </si>
  <si>
    <t xml:space="preserve">   4.21.4.1 Impuesto a la Renta por Pagar</t>
  </si>
  <si>
    <t xml:space="preserve">   4.11.3.3 Cuotas Sociales por Cobrar (Neto)</t>
  </si>
  <si>
    <t xml:space="preserve">   4.21.4.2 Retenciones</t>
  </si>
  <si>
    <t xml:space="preserve">   4.11.3.4 Otras cuentas por cobrar (Neto)</t>
  </si>
  <si>
    <t xml:space="preserve">   4.21.4.3 Provisiones</t>
  </si>
  <si>
    <t>4.11.4 Otros activos circulantes</t>
  </si>
  <si>
    <t xml:space="preserve">   4.21.4.4 Ingresos percibidos por adelantado</t>
  </si>
  <si>
    <t xml:space="preserve">   4.11.4.1 Existencias</t>
  </si>
  <si>
    <t xml:space="preserve">   4.21.4.5 Otros</t>
  </si>
  <si>
    <t xml:space="preserve">   4.11.4.2 Impuestos por recuperar</t>
  </si>
  <si>
    <t xml:space="preserve">   4.11.4.3 Gastos pagados por anticipado</t>
  </si>
  <si>
    <t xml:space="preserve">   4.11.4.4 Otros</t>
  </si>
  <si>
    <t>4.11.5 Activos con Restricciones</t>
  </si>
  <si>
    <t>4.11.0 Total Activo Circulante</t>
  </si>
  <si>
    <t>4.21.0  Total Pasivo Corto Plazo</t>
  </si>
  <si>
    <t>Fijo</t>
  </si>
  <si>
    <t>Largo Plazo</t>
  </si>
  <si>
    <t>4.12.1 Terrenos</t>
  </si>
  <si>
    <t>4.22.1 Obligaciones con Bancos e Instituciones Financieras</t>
  </si>
  <si>
    <t>4.12.2 Construcciones</t>
  </si>
  <si>
    <t>4.22.2 Fondos y Proyectos en Administración</t>
  </si>
  <si>
    <t>4.12.3 Muebles y útiles</t>
  </si>
  <si>
    <t>4.22.3 Provisiones</t>
  </si>
  <si>
    <t>4.12.4 Vehículos</t>
  </si>
  <si>
    <t>4.22.4 Otros pasivos a largo plazo</t>
  </si>
  <si>
    <t>4.12.5 Otros activos fijos</t>
  </si>
  <si>
    <t>4.12.6 (-) Depreciación Acumulada</t>
  </si>
  <si>
    <t>4.12.7 Activos de Uso Restringido</t>
  </si>
  <si>
    <t>4.12.0 Total Activo Fijo Neto</t>
  </si>
  <si>
    <t xml:space="preserve"> 4.22.0 Total Pasivo a Largo Plazo</t>
  </si>
  <si>
    <t>Otros Activos</t>
  </si>
  <si>
    <t>4.20.0 TOTAL PASIVO</t>
  </si>
  <si>
    <t>4.13.1 Inversiones</t>
  </si>
  <si>
    <t>4.13.2 Activos con Restricciones</t>
  </si>
  <si>
    <t>PATRIMONIO</t>
  </si>
  <si>
    <t>4.13.3 Otros</t>
  </si>
  <si>
    <t>4.31.1 Sin Restricciones</t>
  </si>
  <si>
    <t>4.31.2 Con Restricciones Temporales</t>
  </si>
  <si>
    <t>4.31.3 Con Restricciones Permanentes</t>
  </si>
  <si>
    <t>4.13.0 Total Otros Activos</t>
  </si>
  <si>
    <t>4.31.0 TOTAL PATRIMONIO</t>
  </si>
  <si>
    <t>4.10.0 TOTAL ACTIVOS</t>
  </si>
  <si>
    <t>4.30.0 TOTAL PASIVO Y PATRIMONIO</t>
  </si>
  <si>
    <t xml:space="preserve">CUADRO DE INDICADORES FINANCIEROS </t>
  </si>
  <si>
    <t>a. Ingresos Operacionales (en M$)</t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</si>
  <si>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Con restricciones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</si>
  <si>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Sin restricciones</t>
    </r>
  </si>
  <si>
    <t xml:space="preserve">TOTAL DE INGRESOS OPERACIONALES </t>
  </si>
  <si>
    <t>b. Origen de los ingresos operacionales:</t>
  </si>
  <si>
    <t>x100</t>
  </si>
  <si>
    <t>%</t>
  </si>
  <si>
    <t>c. Otros indicadores relevantes:</t>
  </si>
  <si>
    <r>
      <t xml:space="preserve"> </t>
    </r>
    <r>
      <rPr>
        <sz val="12"/>
        <color rgb="FF000000"/>
        <rFont val="Times New Roman"/>
        <family val="1"/>
      </rPr>
      <t>x 100</t>
    </r>
  </si>
  <si>
    <t>completar</t>
  </si>
  <si>
    <r>
      <t>B.</t>
    </r>
    <r>
      <rPr>
        <b/>
        <sz val="7"/>
        <color theme="1"/>
        <rFont val="Times New Roman"/>
        <family val="1"/>
      </rPr>
      <t xml:space="preserve">   </t>
    </r>
    <r>
      <rPr>
        <b/>
        <sz val="11"/>
        <color theme="1"/>
        <rFont val="Arial"/>
        <family val="2"/>
      </rPr>
      <t>Estado de Actividades 1° de Enero al 31 de Diciembre de 2024</t>
    </r>
  </si>
  <si>
    <r>
      <t>D.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Arial"/>
        <family val="2"/>
      </rPr>
      <t>Tabla IFAF 1 de Enero al 31 de Diciembre de 2021</t>
    </r>
  </si>
  <si>
    <t xml:space="preserve">Objeto ONG: </t>
  </si>
  <si>
    <t>Año 2021</t>
  </si>
  <si>
    <t>Total</t>
  </si>
  <si>
    <t>Ingresos Operacionales</t>
  </si>
  <si>
    <t>4.40.1 Privados</t>
  </si>
  <si>
    <t>1.- Saldo inicial para el período</t>
  </si>
  <si>
    <t xml:space="preserve">1.1.- En efectivo </t>
  </si>
  <si>
    <t xml:space="preserve">1.2.- En especies </t>
  </si>
  <si>
    <t>4.40.1.3 Venta de bienes y servicios</t>
  </si>
  <si>
    <t xml:space="preserve">TOTAL SALDO INICIAL </t>
  </si>
  <si>
    <t>4.40.1.4 Otros</t>
  </si>
  <si>
    <t>4.40.2 Estatales</t>
  </si>
  <si>
    <t xml:space="preserve">2.- ENTRADAS (DONACIONES - TRANSFERENCIAS) DEL PERÍODO </t>
  </si>
  <si>
    <t>2.1.- Donaciones o transferencias superiores a US$ 20.000</t>
  </si>
  <si>
    <t>4.40.2.2 Proyectos</t>
  </si>
  <si>
    <t>2.2.- Donaciones o transferencias con objetivos específicos</t>
  </si>
  <si>
    <t>4.40.2.3 Venta de bienes y servicios</t>
  </si>
  <si>
    <t xml:space="preserve">2.3.- Donaciones o transferencias inferiores a US$ 20.000 </t>
  </si>
  <si>
    <t>4.40.0 Total Ingresos Operacionales</t>
  </si>
  <si>
    <t xml:space="preserve">2.4.- Ingresos propios </t>
  </si>
  <si>
    <t>Gastos Operacionales</t>
  </si>
  <si>
    <t>3.- TOTAL PAGOS DEL PERÍODO</t>
  </si>
  <si>
    <t>3.1.- Pagos realizados a proyectos con objetivos específicos</t>
  </si>
  <si>
    <t>3.2.- Transferencias a otras OSFL</t>
  </si>
  <si>
    <t>3.3.- Pagos realizados a proyectos en general</t>
  </si>
  <si>
    <t>4.50.5 Castigo de incobrables</t>
  </si>
  <si>
    <t xml:space="preserve">3.4.- Pagos por gastos de administración y generales </t>
  </si>
  <si>
    <t>4.50.6 Costo directo venta de bienes y servicios</t>
  </si>
  <si>
    <t xml:space="preserve">4.50.7 Otros costos de proyectos específicos </t>
  </si>
  <si>
    <t>4.- SALDO FINAL</t>
  </si>
  <si>
    <t>4.50.0 Total Gastos Operacionales</t>
  </si>
  <si>
    <t>4.60.0 Superávit (Déficit)  Operacional</t>
  </si>
  <si>
    <t>Ingresos No Operacionales</t>
  </si>
  <si>
    <t>4.41.1 Renta de inversiones</t>
  </si>
  <si>
    <t>4.41.2 Ganancia venta de activos</t>
  </si>
  <si>
    <t>4.41.3 Indemnización seguros</t>
  </si>
  <si>
    <t>4.41.4 Otros ingresos no operacionales</t>
  </si>
  <si>
    <t>4.41.0 Total Ingresos No Operacionales</t>
  </si>
  <si>
    <t>Egresos No Operacionales</t>
  </si>
  <si>
    <t>4.51.2 Por venta de activos</t>
  </si>
  <si>
    <t>4.51.3 Por siniestros</t>
  </si>
  <si>
    <t>4.51.4 Otros gastos no operacionales</t>
  </si>
  <si>
    <t>4.51.0 Total Egresos No Operacionales</t>
  </si>
  <si>
    <t>4.61.0 Superávit (Déficit) No Operacional</t>
  </si>
  <si>
    <t>4.62.1  Superávit (Déficit)  antes de impuestos</t>
  </si>
  <si>
    <t>4.62.2 Impuesto Renta</t>
  </si>
  <si>
    <r>
      <t xml:space="preserve">4.62.0 Déficit / Superávit del Ejercicio </t>
    </r>
    <r>
      <rPr>
        <i/>
        <sz val="9"/>
        <color rgb="FFFFFFFF"/>
        <rFont val="Arial"/>
        <family val="2"/>
      </rPr>
      <t>(Debe ir en la carátula)</t>
    </r>
  </si>
  <si>
    <r>
      <t>C.</t>
    </r>
    <r>
      <rPr>
        <b/>
        <sz val="7"/>
        <color theme="1"/>
        <rFont val="Times New Roman"/>
        <family val="1"/>
      </rPr>
      <t xml:space="preserve">   </t>
    </r>
    <r>
      <rPr>
        <b/>
        <sz val="11"/>
        <color theme="1"/>
        <rFont val="Arial"/>
        <family val="2"/>
      </rPr>
      <t>Estado de Flujo de Efectivo 1° de Enero al 31 de Diciembre de 2021</t>
    </r>
  </si>
  <si>
    <t>Flujo de efectivo proveniente de actividades operacionales</t>
  </si>
  <si>
    <t>4.71.1 Donaciones recibidas</t>
  </si>
  <si>
    <t>4.71.2 Subvenciones recibidas</t>
  </si>
  <si>
    <t>4.71.3 Cuotas sociales cobradas</t>
  </si>
  <si>
    <t>4.71.4 Otros ingresos recibidos</t>
  </si>
  <si>
    <t>4.71.5 Sueldos y honorarios pagados (menos)</t>
  </si>
  <si>
    <t>4.71.6 Pago a proveedores (menos)</t>
  </si>
  <si>
    <t>4.71.7 Impuestos pagados (menos)</t>
  </si>
  <si>
    <t>4.71.0 Total Flujo Neto Operacional</t>
  </si>
  <si>
    <t>Flujo de efectivo proveniente de actividades de inversión</t>
  </si>
  <si>
    <t>4.72.1 Venta de activos fijos</t>
  </si>
  <si>
    <t>4.72.2 Compra de activos fijos (menos)</t>
  </si>
  <si>
    <t>4.72.3 Inversiones de largo plazo (menos)</t>
  </si>
  <si>
    <t>4.72.4 Compra / venta de valores negociables (neto)</t>
  </si>
  <si>
    <t>4.72.0 Total Flujo Neto de Inversión</t>
  </si>
  <si>
    <t>Flujo de efectivo proveniente de actividades de financiamiento</t>
  </si>
  <si>
    <t>4.73.1 Préstamos recibidos</t>
  </si>
  <si>
    <t>4.73.2 Intereses recibidos</t>
  </si>
  <si>
    <t>4.73.3 Pago de préstamos (menos)</t>
  </si>
  <si>
    <t>4.73.4 Gastos financieros (menos)</t>
  </si>
  <si>
    <t>4.73.5 Fondos recibidos en administración</t>
  </si>
  <si>
    <t>4.73.6 Fondos usados en administración (menos)</t>
  </si>
  <si>
    <t>4.73.0 Total Flujo de financiamiento</t>
  </si>
  <si>
    <t>4.70.0 Flujo Neto Total</t>
  </si>
  <si>
    <t>4.74.0 Variación neta del efectivo</t>
  </si>
  <si>
    <r>
      <t xml:space="preserve">4.74.1 Saldo inicial de efectivo </t>
    </r>
    <r>
      <rPr>
        <sz val="10"/>
        <color rgb="FFFFFFFF"/>
        <rFont val="Arial"/>
        <family val="2"/>
      </rPr>
      <t>(</t>
    </r>
    <r>
      <rPr>
        <i/>
        <sz val="9"/>
        <color rgb="FFFFFFFF"/>
        <rFont val="Arial"/>
        <family val="2"/>
      </rPr>
      <t>Saldo de Disponible: Caja y Bancos 2014 de la hoja Balance)</t>
    </r>
  </si>
  <si>
    <r>
      <t xml:space="preserve">4.74.2 Saldo final de efectivo </t>
    </r>
    <r>
      <rPr>
        <sz val="10"/>
        <color rgb="FFFFFFFF"/>
        <rFont val="Arial"/>
        <family val="2"/>
      </rPr>
      <t>(</t>
    </r>
    <r>
      <rPr>
        <i/>
        <sz val="9"/>
        <color rgb="FFFFFFFF"/>
        <rFont val="Arial"/>
        <family val="2"/>
      </rPr>
      <t>Saldo de Disponible: Caja y Bancos 2015 de la hoja Balance)</t>
    </r>
  </si>
  <si>
    <t xml:space="preserve">Ok Nomina </t>
  </si>
  <si>
    <t xml:space="preserve">Ok </t>
  </si>
  <si>
    <t>Ok Previred</t>
  </si>
  <si>
    <t>Ok Form 29</t>
  </si>
  <si>
    <t xml:space="preserve">Ok 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</si>
</sst>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&quot;$&quot;* #,##0_-;\-&quot;$&quot;* #,##0_-;_-&quot;$&quot;* &quot;-&quot;_-;_-@_-"/>
    <numFmt numFmtId="165" formatCode="[$$-340A]\ #,##0"/>
  </numFmts>
  <fonts count="46" x14ac:knownFonts="1">
    <font>
      <sz val="12"/>
      <color theme="1"/>
      <name val="Calibri"/>
      <family val="2"/>
      <scheme val="minor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indexed="9"/>
      <name val="Arial Narrow"/>
      <family val="2"/>
    </font>
    <font>
      <sz val="9"/>
      <color indexed="9"/>
      <name val="Arial Narrow"/>
      <family val="2"/>
    </font>
    <font>
      <sz val="12"/>
      <color theme="1"/>
      <name val="Calibri"/>
      <family val="2"/>
      <scheme val="minor"/>
    </font>
    <font>
      <b/>
      <sz val="16"/>
      <color indexed="9"/>
      <name val="Arial Narrow"/>
      <family val="2"/>
    </font>
    <font>
      <sz val="16"/>
      <name val="Arial Narrow"/>
      <family val="2"/>
    </font>
    <font>
      <sz val="16"/>
      <color rgb="FFFF0000"/>
      <name val="Arial Narrow"/>
      <family val="2"/>
    </font>
    <font>
      <sz val="16"/>
      <color indexed="9"/>
      <name val="Arial Narrow"/>
      <family val="2"/>
    </font>
    <font>
      <sz val="16"/>
      <color theme="1"/>
      <name val="Calibri"/>
      <family val="2"/>
      <scheme val="minor"/>
    </font>
    <font>
      <sz val="7"/>
      <color theme="1"/>
      <name val="Helvetica"/>
      <family val="2"/>
    </font>
    <font>
      <sz val="6"/>
      <color theme="1"/>
      <name val="Helvetica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b/>
      <sz val="7"/>
      <color theme="1"/>
      <name val="Times New Roman"/>
      <family val="1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  <font>
      <sz val="10"/>
      <color theme="1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E36C0A"/>
      <name val="Calibri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Times New Roman"/>
      <family val="1"/>
    </font>
    <font>
      <i/>
      <sz val="9"/>
      <color rgb="FF808080"/>
      <name val="Arial"/>
      <family val="2"/>
    </font>
    <font>
      <sz val="10"/>
      <name val="Arial"/>
      <family val="2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9"/>
      <color rgb="FFFFFFFF"/>
      <name val="Arial"/>
      <family val="2"/>
    </font>
    <font>
      <sz val="12"/>
      <color rgb="FFFFFFFF"/>
      <name val="Arial"/>
      <family val="2"/>
    </font>
    <font>
      <sz val="12"/>
      <color rgb="FF000000"/>
      <name val="Arial"/>
      <family val="2"/>
    </font>
    <font>
      <sz val="9"/>
      <color rgb="FFFFFFFF"/>
      <name val="Arial"/>
      <family val="2"/>
    </font>
    <font>
      <sz val="10"/>
      <color rgb="FFFFFFFF"/>
      <name val="Arial"/>
      <family val="2"/>
    </font>
    <font>
      <b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68E14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 style="medium">
        <color rgb="FFBFBFBF"/>
      </right>
      <top/>
      <bottom/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7">
    <xf numFmtId="0" fontId="0" fillId="0" borderId="0" xfId="0"/>
    <xf numFmtId="0" fontId="1" fillId="2" borderId="0" xfId="0" applyFont="1" applyFill="1" applyAlignment="1">
      <alignment wrapText="1"/>
    </xf>
    <xf numFmtId="0" fontId="3" fillId="2" borderId="2" xfId="0" applyFont="1" applyFill="1" applyBorder="1" applyAlignment="1">
      <alignment wrapText="1"/>
    </xf>
    <xf numFmtId="165" fontId="3" fillId="2" borderId="3" xfId="0" applyNumberFormat="1" applyFont="1" applyFill="1" applyBorder="1"/>
    <xf numFmtId="165" fontId="3" fillId="2" borderId="3" xfId="0" applyNumberFormat="1" applyFont="1" applyFill="1" applyBorder="1" applyAlignment="1">
      <alignment horizontal="center"/>
    </xf>
    <xf numFmtId="165" fontId="1" fillId="3" borderId="1" xfId="0" applyNumberFormat="1" applyFont="1" applyFill="1" applyBorder="1"/>
    <xf numFmtId="165" fontId="1" fillId="0" borderId="1" xfId="0" applyNumberFormat="1" applyFont="1" applyBorder="1"/>
    <xf numFmtId="0" fontId="4" fillId="2" borderId="1" xfId="0" applyFont="1" applyFill="1" applyBorder="1" applyAlignment="1">
      <alignment wrapText="1"/>
    </xf>
    <xf numFmtId="165" fontId="4" fillId="2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165" fontId="1" fillId="0" borderId="0" xfId="0" applyNumberFormat="1" applyFont="1"/>
    <xf numFmtId="0" fontId="1" fillId="0" borderId="0" xfId="0" applyFont="1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0" fontId="6" fillId="2" borderId="2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/>
    <xf numFmtId="0" fontId="7" fillId="4" borderId="1" xfId="0" applyFont="1" applyFill="1" applyBorder="1"/>
    <xf numFmtId="0" fontId="8" fillId="3" borderId="1" xfId="0" applyFont="1" applyFill="1" applyBorder="1"/>
    <xf numFmtId="0" fontId="9" fillId="2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4" fontId="10" fillId="0" borderId="0" xfId="1" applyFont="1"/>
    <xf numFmtId="3" fontId="0" fillId="0" borderId="0" xfId="0" applyNumberFormat="1"/>
    <xf numFmtId="0" fontId="12" fillId="0" borderId="0" xfId="0" applyFont="1"/>
    <xf numFmtId="0" fontId="11" fillId="0" borderId="0" xfId="0" applyFont="1"/>
    <xf numFmtId="0" fontId="11" fillId="4" borderId="0" xfId="0" applyFont="1" applyFill="1"/>
    <xf numFmtId="0" fontId="0" fillId="4" borderId="0" xfId="0" applyFill="1"/>
    <xf numFmtId="3" fontId="0" fillId="4" borderId="0" xfId="0" applyNumberFormat="1" applyFill="1"/>
    <xf numFmtId="9" fontId="0" fillId="0" borderId="0" xfId="2" applyFont="1"/>
    <xf numFmtId="0" fontId="13" fillId="5" borderId="5" xfId="0" applyFont="1" applyFill="1" applyBorder="1" applyAlignment="1">
      <alignment horizontal="left" vertical="center" wrapText="1" indent="4"/>
    </xf>
    <xf numFmtId="0" fontId="13" fillId="5" borderId="5" xfId="0" applyFont="1" applyFill="1" applyBorder="1" applyAlignment="1">
      <alignment vertical="center" wrapText="1"/>
    </xf>
    <xf numFmtId="0" fontId="1" fillId="0" borderId="1" xfId="0" applyFont="1" applyBorder="1"/>
    <xf numFmtId="0" fontId="14" fillId="0" borderId="0" xfId="0" applyFont="1" applyAlignment="1">
      <alignment horizontal="left" vertical="center" indent="2"/>
    </xf>
    <xf numFmtId="41" fontId="0" fillId="0" borderId="0" xfId="0" applyNumberFormat="1"/>
    <xf numFmtId="0" fontId="14" fillId="0" borderId="0" xfId="0" applyFont="1" applyAlignment="1">
      <alignment vertical="center"/>
    </xf>
    <xf numFmtId="0" fontId="16" fillId="0" borderId="0" xfId="0" applyFont="1" applyAlignment="1">
      <alignment horizontal="left" vertical="center" indent="5"/>
    </xf>
    <xf numFmtId="0" fontId="17" fillId="0" borderId="0" xfId="0" applyFont="1" applyAlignment="1">
      <alignment vertical="center"/>
    </xf>
    <xf numFmtId="0" fontId="19" fillId="6" borderId="7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vertical="center" wrapText="1"/>
    </xf>
    <xf numFmtId="0" fontId="21" fillId="5" borderId="11" xfId="0" applyFont="1" applyFill="1" applyBorder="1" applyAlignment="1">
      <alignment vertical="center" wrapText="1"/>
    </xf>
    <xf numFmtId="0" fontId="22" fillId="5" borderId="11" xfId="0" applyFont="1" applyFill="1" applyBorder="1" applyAlignment="1">
      <alignment horizontal="right" vertical="center" wrapText="1"/>
    </xf>
    <xf numFmtId="0" fontId="22" fillId="5" borderId="9" xfId="0" applyFont="1" applyFill="1" applyBorder="1" applyAlignment="1">
      <alignment horizontal="right" vertical="center" wrapText="1"/>
    </xf>
    <xf numFmtId="0" fontId="20" fillId="0" borderId="0" xfId="0" applyFont="1"/>
    <xf numFmtId="41" fontId="13" fillId="0" borderId="9" xfId="3" applyFont="1" applyBorder="1" applyAlignment="1">
      <alignment horizontal="right" vertical="center" wrapText="1"/>
    </xf>
    <xf numFmtId="3" fontId="13" fillId="0" borderId="9" xfId="0" applyNumberFormat="1" applyFont="1" applyBorder="1" applyAlignment="1">
      <alignment horizontal="right" vertical="center" wrapText="1"/>
    </xf>
    <xf numFmtId="0" fontId="13" fillId="5" borderId="10" xfId="0" applyFont="1" applyFill="1" applyBorder="1" applyAlignment="1">
      <alignment vertical="center" wrapText="1"/>
    </xf>
    <xf numFmtId="41" fontId="13" fillId="5" borderId="11" xfId="3" applyFont="1" applyFill="1" applyBorder="1" applyAlignment="1">
      <alignment vertical="center" wrapText="1"/>
    </xf>
    <xf numFmtId="41" fontId="13" fillId="5" borderId="9" xfId="3" applyFont="1" applyFill="1" applyBorder="1" applyAlignment="1">
      <alignment horizontal="right" vertical="center" wrapText="1"/>
    </xf>
    <xf numFmtId="0" fontId="13" fillId="5" borderId="11" xfId="0" applyFont="1" applyFill="1" applyBorder="1" applyAlignment="1">
      <alignment horizontal="right" vertical="center" wrapText="1"/>
    </xf>
    <xf numFmtId="0" fontId="23" fillId="5" borderId="5" xfId="0" applyFont="1" applyFill="1" applyBorder="1" applyAlignment="1">
      <alignment vertical="center" wrapText="1"/>
    </xf>
    <xf numFmtId="0" fontId="13" fillId="0" borderId="9" xfId="0" applyFont="1" applyBorder="1" applyAlignment="1">
      <alignment horizontal="right" vertical="center" wrapText="1"/>
    </xf>
    <xf numFmtId="0" fontId="22" fillId="0" borderId="0" xfId="0" applyFont="1" applyAlignment="1">
      <alignment horizontal="left" vertical="center" indent="7"/>
    </xf>
    <xf numFmtId="0" fontId="23" fillId="0" borderId="9" xfId="0" applyFont="1" applyBorder="1" applyAlignment="1">
      <alignment horizontal="right" vertical="center" wrapText="1"/>
    </xf>
    <xf numFmtId="0" fontId="19" fillId="6" borderId="5" xfId="0" applyFont="1" applyFill="1" applyBorder="1" applyAlignment="1">
      <alignment vertical="center" wrapText="1"/>
    </xf>
    <xf numFmtId="41" fontId="19" fillId="6" borderId="9" xfId="3" applyFont="1" applyFill="1" applyBorder="1" applyAlignment="1">
      <alignment horizontal="right" vertical="center" wrapText="1"/>
    </xf>
    <xf numFmtId="41" fontId="19" fillId="6" borderId="9" xfId="0" applyNumberFormat="1" applyFont="1" applyFill="1" applyBorder="1" applyAlignment="1">
      <alignment horizontal="right" vertical="center" wrapText="1"/>
    </xf>
    <xf numFmtId="3" fontId="19" fillId="6" borderId="9" xfId="3" applyNumberFormat="1" applyFont="1" applyFill="1" applyBorder="1" applyAlignment="1">
      <alignment horizontal="right" vertical="center" wrapText="1"/>
    </xf>
    <xf numFmtId="0" fontId="20" fillId="0" borderId="11" xfId="0" applyFont="1" applyBorder="1"/>
    <xf numFmtId="0" fontId="13" fillId="5" borderId="9" xfId="0" applyFont="1" applyFill="1" applyBorder="1" applyAlignment="1">
      <alignment horizontal="right" vertical="center" wrapText="1"/>
    </xf>
    <xf numFmtId="0" fontId="22" fillId="0" borderId="0" xfId="0" applyFont="1" applyAlignment="1">
      <alignment vertical="center"/>
    </xf>
    <xf numFmtId="1" fontId="19" fillId="6" borderId="9" xfId="3" applyNumberFormat="1" applyFont="1" applyFill="1" applyBorder="1" applyAlignment="1">
      <alignment horizontal="right" vertical="center" wrapText="1"/>
    </xf>
    <xf numFmtId="1" fontId="20" fillId="0" borderId="0" xfId="0" applyNumberFormat="1" applyFont="1"/>
    <xf numFmtId="1" fontId="19" fillId="6" borderId="5" xfId="0" applyNumberFormat="1" applyFont="1" applyFill="1" applyBorder="1" applyAlignment="1">
      <alignment vertical="center" wrapText="1"/>
    </xf>
    <xf numFmtId="1" fontId="20" fillId="0" borderId="11" xfId="0" applyNumberFormat="1" applyFont="1" applyBorder="1"/>
    <xf numFmtId="1" fontId="20" fillId="0" borderId="0" xfId="3" applyNumberFormat="1" applyFont="1"/>
    <xf numFmtId="1" fontId="13" fillId="5" borderId="11" xfId="0" applyNumberFormat="1" applyFont="1" applyFill="1" applyBorder="1" applyAlignment="1">
      <alignment horizontal="right" vertical="center" wrapText="1"/>
    </xf>
    <xf numFmtId="1" fontId="13" fillId="5" borderId="9" xfId="0" applyNumberFormat="1" applyFont="1" applyFill="1" applyBorder="1" applyAlignment="1">
      <alignment horizontal="right" vertical="center" wrapText="1"/>
    </xf>
    <xf numFmtId="1" fontId="19" fillId="6" borderId="12" xfId="0" applyNumberFormat="1" applyFont="1" applyFill="1" applyBorder="1" applyAlignment="1">
      <alignment vertical="center" wrapText="1"/>
    </xf>
    <xf numFmtId="3" fontId="19" fillId="6" borderId="13" xfId="3" applyNumberFormat="1" applyFont="1" applyFill="1" applyBorder="1" applyAlignment="1">
      <alignment horizontal="right" vertical="center" wrapText="1"/>
    </xf>
    <xf numFmtId="0" fontId="22" fillId="0" borderId="11" xfId="0" applyFont="1" applyBorder="1" applyAlignment="1">
      <alignment vertical="center"/>
    </xf>
    <xf numFmtId="41" fontId="22" fillId="0" borderId="11" xfId="3" applyFont="1" applyBorder="1" applyAlignment="1">
      <alignment vertical="center"/>
    </xf>
    <xf numFmtId="0" fontId="18" fillId="6" borderId="10" xfId="0" applyFont="1" applyFill="1" applyBorder="1" applyAlignment="1">
      <alignment vertical="center" wrapText="1"/>
    </xf>
    <xf numFmtId="41" fontId="13" fillId="6" borderId="11" xfId="3" applyFont="1" applyFill="1" applyBorder="1" applyAlignment="1">
      <alignment horizontal="right" vertical="center" wrapText="1"/>
    </xf>
    <xf numFmtId="41" fontId="13" fillId="6" borderId="9" xfId="3" applyFont="1" applyFill="1" applyBorder="1" applyAlignment="1">
      <alignment horizontal="righ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24" fillId="5" borderId="5" xfId="0" applyFont="1" applyFill="1" applyBorder="1" applyAlignment="1">
      <alignment vertical="center" wrapText="1"/>
    </xf>
    <xf numFmtId="1" fontId="19" fillId="6" borderId="9" xfId="3" quotePrefix="1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1" fontId="20" fillId="0" borderId="0" xfId="3" applyNumberFormat="1" applyFont="1" applyAlignment="1">
      <alignment vertical="center" wrapText="1"/>
    </xf>
    <xf numFmtId="1" fontId="20" fillId="0" borderId="0" xfId="0" applyNumberFormat="1" applyFont="1" applyAlignment="1">
      <alignment vertical="center" wrapText="1"/>
    </xf>
    <xf numFmtId="0" fontId="19" fillId="6" borderId="12" xfId="0" applyFont="1" applyFill="1" applyBorder="1" applyAlignment="1">
      <alignment vertical="center" wrapText="1"/>
    </xf>
    <xf numFmtId="41" fontId="19" fillId="6" borderId="9" xfId="3" applyFont="1" applyFill="1" applyBorder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1" fillId="5" borderId="14" xfId="0" applyFont="1" applyFill="1" applyBorder="1" applyAlignment="1">
      <alignment vertical="center" wrapText="1"/>
    </xf>
    <xf numFmtId="0" fontId="21" fillId="5" borderId="15" xfId="0" applyFont="1" applyFill="1" applyBorder="1" applyAlignment="1">
      <alignment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left" vertical="center" wrapText="1" indent="8"/>
    </xf>
    <xf numFmtId="0" fontId="27" fillId="5" borderId="17" xfId="0" applyFont="1" applyFill="1" applyBorder="1" applyAlignment="1">
      <alignment horizontal="left" vertical="center" wrapText="1" indent="8"/>
    </xf>
    <xf numFmtId="3" fontId="27" fillId="7" borderId="17" xfId="0" applyNumberFormat="1" applyFont="1" applyFill="1" applyBorder="1" applyAlignment="1">
      <alignment vertical="center" wrapText="1"/>
    </xf>
    <xf numFmtId="3" fontId="27" fillId="7" borderId="18" xfId="0" applyNumberFormat="1" applyFont="1" applyFill="1" applyBorder="1" applyAlignment="1">
      <alignment vertical="center" wrapText="1"/>
    </xf>
    <xf numFmtId="0" fontId="29" fillId="5" borderId="16" xfId="0" applyFont="1" applyFill="1" applyBorder="1" applyAlignment="1">
      <alignment horizontal="center" vertical="center" wrapText="1"/>
    </xf>
    <xf numFmtId="0" fontId="29" fillId="5" borderId="18" xfId="0" applyFont="1" applyFill="1" applyBorder="1" applyAlignment="1">
      <alignment horizontal="center" vertical="center" wrapText="1"/>
    </xf>
    <xf numFmtId="3" fontId="30" fillId="7" borderId="18" xfId="0" applyNumberFormat="1" applyFont="1" applyFill="1" applyBorder="1" applyAlignment="1">
      <alignment vertical="center" wrapText="1"/>
    </xf>
    <xf numFmtId="0" fontId="27" fillId="0" borderId="0" xfId="0" applyFont="1" applyAlignment="1">
      <alignment horizontal="left" vertical="center" indent="2"/>
    </xf>
    <xf numFmtId="0" fontId="32" fillId="5" borderId="16" xfId="0" applyFont="1" applyFill="1" applyBorder="1" applyAlignment="1">
      <alignment horizontal="right" vertical="center" wrapText="1"/>
    </xf>
    <xf numFmtId="0" fontId="32" fillId="5" borderId="17" xfId="0" applyFont="1" applyFill="1" applyBorder="1" applyAlignment="1">
      <alignment horizontal="right" vertical="center" wrapText="1"/>
    </xf>
    <xf numFmtId="0" fontId="33" fillId="7" borderId="17" xfId="0" applyFont="1" applyFill="1" applyBorder="1" applyAlignment="1">
      <alignment horizontal="center" vertical="center" wrapText="1"/>
    </xf>
    <xf numFmtId="0" fontId="33" fillId="7" borderId="18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9" fontId="34" fillId="7" borderId="17" xfId="2" applyFont="1" applyFill="1" applyBorder="1" applyAlignment="1">
      <alignment horizontal="center" vertical="center" wrapText="1"/>
    </xf>
    <xf numFmtId="9" fontId="34" fillId="7" borderId="18" xfId="2" applyFont="1" applyFill="1" applyBorder="1" applyAlignment="1">
      <alignment horizontal="center" vertical="center" wrapText="1"/>
    </xf>
    <xf numFmtId="0" fontId="35" fillId="5" borderId="16" xfId="0" applyFont="1" applyFill="1" applyBorder="1" applyAlignment="1">
      <alignment horizontal="right" vertical="center" wrapText="1"/>
    </xf>
    <xf numFmtId="0" fontId="35" fillId="5" borderId="17" xfId="0" applyFont="1" applyFill="1" applyBorder="1" applyAlignment="1">
      <alignment horizontal="right" vertical="center" wrapText="1"/>
    </xf>
    <xf numFmtId="0" fontId="36" fillId="5" borderId="16" xfId="0" applyFont="1" applyFill="1" applyBorder="1" applyAlignment="1">
      <alignment horizontal="right" vertical="center" wrapText="1"/>
    </xf>
    <xf numFmtId="0" fontId="36" fillId="5" borderId="17" xfId="0" applyFont="1" applyFill="1" applyBorder="1" applyAlignment="1">
      <alignment horizontal="right" vertical="center" wrapText="1"/>
    </xf>
    <xf numFmtId="0" fontId="34" fillId="7" borderId="17" xfId="0" applyFont="1" applyFill="1" applyBorder="1" applyAlignment="1">
      <alignment horizontal="center" vertical="center" wrapText="1"/>
    </xf>
    <xf numFmtId="0" fontId="34" fillId="7" borderId="18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8" fillId="6" borderId="9" xfId="0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vertical="center" wrapText="1"/>
    </xf>
    <xf numFmtId="0" fontId="24" fillId="5" borderId="11" xfId="0" applyFont="1" applyFill="1" applyBorder="1" applyAlignment="1">
      <alignment vertical="center" wrapText="1"/>
    </xf>
    <xf numFmtId="0" fontId="24" fillId="5" borderId="9" xfId="0" applyFont="1" applyFill="1" applyBorder="1" applyAlignment="1">
      <alignment vertical="center" wrapText="1"/>
    </xf>
    <xf numFmtId="0" fontId="13" fillId="5" borderId="11" xfId="0" applyFont="1" applyFill="1" applyBorder="1" applyAlignment="1">
      <alignment vertical="center" wrapText="1"/>
    </xf>
    <xf numFmtId="0" fontId="19" fillId="6" borderId="9" xfId="0" applyFont="1" applyFill="1" applyBorder="1" applyAlignment="1">
      <alignment vertical="center"/>
    </xf>
    <xf numFmtId="0" fontId="24" fillId="5" borderId="5" xfId="0" applyFont="1" applyFill="1" applyBorder="1" applyAlignment="1">
      <alignment vertical="center"/>
    </xf>
    <xf numFmtId="0" fontId="13" fillId="5" borderId="9" xfId="0" applyFont="1" applyFill="1" applyBorder="1" applyAlignment="1">
      <alignment vertical="center"/>
    </xf>
    <xf numFmtId="3" fontId="24" fillId="0" borderId="9" xfId="0" applyNumberFormat="1" applyFont="1" applyBorder="1" applyAlignment="1">
      <alignment horizontal="right" vertical="center"/>
    </xf>
    <xf numFmtId="3" fontId="24" fillId="5" borderId="9" xfId="0" applyNumberFormat="1" applyFont="1" applyFill="1" applyBorder="1" applyAlignment="1">
      <alignment horizontal="right" vertical="center"/>
    </xf>
    <xf numFmtId="3" fontId="19" fillId="6" borderId="9" xfId="0" applyNumberFormat="1" applyFont="1" applyFill="1" applyBorder="1" applyAlignment="1">
      <alignment horizontal="right" vertical="center"/>
    </xf>
    <xf numFmtId="0" fontId="38" fillId="0" borderId="0" xfId="0" applyFont="1" applyAlignment="1">
      <alignment vertical="center"/>
    </xf>
    <xf numFmtId="0" fontId="19" fillId="6" borderId="13" xfId="0" applyFont="1" applyFill="1" applyBorder="1" applyAlignment="1">
      <alignment horizontal="right" vertical="center"/>
    </xf>
    <xf numFmtId="0" fontId="24" fillId="0" borderId="9" xfId="0" applyFont="1" applyBorder="1" applyAlignment="1">
      <alignment horizontal="right" vertical="center"/>
    </xf>
    <xf numFmtId="0" fontId="24" fillId="5" borderId="9" xfId="0" applyFont="1" applyFill="1" applyBorder="1" applyAlignment="1">
      <alignment horizontal="right" vertical="center"/>
    </xf>
    <xf numFmtId="3" fontId="18" fillId="6" borderId="9" xfId="0" applyNumberFormat="1" applyFont="1" applyFill="1" applyBorder="1" applyAlignment="1">
      <alignment horizontal="right" vertical="center" wrapText="1"/>
    </xf>
    <xf numFmtId="0" fontId="24" fillId="5" borderId="9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3" fontId="19" fillId="6" borderId="13" xfId="0" applyNumberFormat="1" applyFont="1" applyFill="1" applyBorder="1" applyAlignment="1">
      <alignment horizontal="right" vertical="center"/>
    </xf>
    <xf numFmtId="0" fontId="18" fillId="6" borderId="9" xfId="0" applyFont="1" applyFill="1" applyBorder="1" applyAlignment="1">
      <alignment vertical="center" wrapText="1"/>
    </xf>
    <xf numFmtId="3" fontId="18" fillId="6" borderId="9" xfId="0" applyNumberFormat="1" applyFont="1" applyFill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horizontal="right" vertical="center" wrapText="1"/>
    </xf>
    <xf numFmtId="41" fontId="13" fillId="0" borderId="0" xfId="3" applyFont="1" applyFill="1" applyBorder="1" applyAlignment="1">
      <alignment horizontal="right" vertical="center" wrapText="1"/>
    </xf>
    <xf numFmtId="41" fontId="0" fillId="0" borderId="0" xfId="3" applyFont="1"/>
    <xf numFmtId="0" fontId="17" fillId="0" borderId="0" xfId="0" applyFont="1" applyAlignment="1">
      <alignment horizontal="left" vertical="center" indent="5"/>
    </xf>
    <xf numFmtId="0" fontId="18" fillId="6" borderId="7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vertical="center" wrapText="1"/>
    </xf>
    <xf numFmtId="0" fontId="41" fillId="6" borderId="11" xfId="0" applyFont="1" applyFill="1" applyBorder="1" applyAlignment="1">
      <alignment horizontal="right" vertical="center" wrapText="1"/>
    </xf>
    <xf numFmtId="0" fontId="41" fillId="6" borderId="9" xfId="0" applyFont="1" applyFill="1" applyBorder="1" applyAlignment="1">
      <alignment horizontal="right" vertical="center" wrapText="1"/>
    </xf>
    <xf numFmtId="0" fontId="13" fillId="5" borderId="9" xfId="0" applyFont="1" applyFill="1" applyBorder="1" applyAlignment="1">
      <alignment vertical="center" wrapText="1"/>
    </xf>
    <xf numFmtId="3" fontId="13" fillId="9" borderId="9" xfId="0" applyNumberFormat="1" applyFont="1" applyFill="1" applyBorder="1" applyAlignment="1">
      <alignment horizontal="right" vertical="center" wrapText="1"/>
    </xf>
    <xf numFmtId="41" fontId="13" fillId="9" borderId="9" xfId="3" applyFont="1" applyFill="1" applyBorder="1" applyAlignment="1">
      <alignment horizontal="right" vertical="center" wrapText="1"/>
    </xf>
    <xf numFmtId="0" fontId="13" fillId="9" borderId="9" xfId="0" applyFont="1" applyFill="1" applyBorder="1" applyAlignment="1">
      <alignment horizontal="right" vertical="center" wrapText="1"/>
    </xf>
    <xf numFmtId="3" fontId="20" fillId="0" borderId="11" xfId="0" applyNumberFormat="1" applyFont="1" applyBorder="1"/>
    <xf numFmtId="3" fontId="42" fillId="6" borderId="11" xfId="0" applyNumberFormat="1" applyFont="1" applyFill="1" applyBorder="1" applyAlignment="1">
      <alignment horizontal="right" vertical="center" wrapText="1"/>
    </xf>
    <xf numFmtId="3" fontId="42" fillId="6" borderId="9" xfId="0" applyNumberFormat="1" applyFont="1" applyFill="1" applyBorder="1" applyAlignment="1">
      <alignment horizontal="right" vertical="center" wrapText="1"/>
    </xf>
    <xf numFmtId="3" fontId="43" fillId="6" borderId="11" xfId="0" applyNumberFormat="1" applyFont="1" applyFill="1" applyBorder="1" applyAlignment="1">
      <alignment horizontal="right" vertical="center" wrapText="1"/>
    </xf>
    <xf numFmtId="3" fontId="43" fillId="6" borderId="9" xfId="0" applyNumberFormat="1" applyFont="1" applyFill="1" applyBorder="1" applyAlignment="1">
      <alignment horizontal="right" vertical="center" wrapText="1"/>
    </xf>
    <xf numFmtId="3" fontId="20" fillId="0" borderId="0" xfId="0" applyNumberFormat="1" applyFont="1"/>
    <xf numFmtId="0" fontId="18" fillId="6" borderId="12" xfId="0" applyFont="1" applyFill="1" applyBorder="1" applyAlignment="1">
      <alignment vertical="center" wrapText="1"/>
    </xf>
    <xf numFmtId="0" fontId="18" fillId="6" borderId="13" xfId="0" applyFont="1" applyFill="1" applyBorder="1" applyAlignment="1">
      <alignment vertical="center" wrapText="1"/>
    </xf>
    <xf numFmtId="3" fontId="18" fillId="6" borderId="13" xfId="0" applyNumberFormat="1" applyFont="1" applyFill="1" applyBorder="1" applyAlignment="1">
      <alignment horizontal="right" vertical="center" wrapText="1"/>
    </xf>
    <xf numFmtId="1" fontId="0" fillId="0" borderId="0" xfId="0" applyNumberFormat="1"/>
    <xf numFmtId="164" fontId="10" fillId="10" borderId="0" xfId="1" applyFont="1" applyFill="1"/>
    <xf numFmtId="0" fontId="45" fillId="0" borderId="0" xfId="0" applyFont="1"/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Alignment="1" applyProtection="1">
      <alignment horizontal="center"/>
      <protection locked="0"/>
    </xf>
    <xf numFmtId="165" fontId="2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left" wrapText="1"/>
    </xf>
    <xf numFmtId="165" fontId="1" fillId="0" borderId="4" xfId="0" applyNumberFormat="1" applyFont="1" applyBorder="1" applyAlignment="1">
      <alignment horizontal="center"/>
    </xf>
    <xf numFmtId="0" fontId="18" fillId="6" borderId="6" xfId="0" applyFont="1" applyFill="1" applyBorder="1" applyAlignment="1">
      <alignment vertical="center" wrapText="1"/>
    </xf>
    <xf numFmtId="0" fontId="18" fillId="6" borderId="5" xfId="0" applyFont="1" applyFill="1" applyBorder="1" applyAlignment="1">
      <alignment vertical="center" wrapText="1"/>
    </xf>
    <xf numFmtId="0" fontId="20" fillId="0" borderId="8" xfId="0" applyFont="1" applyBorder="1"/>
    <xf numFmtId="0" fontId="19" fillId="6" borderId="21" xfId="0" applyFont="1" applyFill="1" applyBorder="1" applyAlignment="1">
      <alignment vertical="center"/>
    </xf>
    <xf numFmtId="0" fontId="19" fillId="6" borderId="13" xfId="0" applyFont="1" applyFill="1" applyBorder="1" applyAlignment="1">
      <alignment vertical="center"/>
    </xf>
    <xf numFmtId="0" fontId="18" fillId="6" borderId="6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31" fillId="8" borderId="19" xfId="0" applyFont="1" applyFill="1" applyBorder="1" applyAlignment="1">
      <alignment vertical="center" wrapText="1"/>
    </xf>
    <xf numFmtId="0" fontId="31" fillId="8" borderId="20" xfId="0" applyFont="1" applyFill="1" applyBorder="1" applyAlignment="1">
      <alignment vertical="center" wrapText="1"/>
    </xf>
    <xf numFmtId="0" fontId="31" fillId="8" borderId="15" xfId="0" applyFont="1" applyFill="1" applyBorder="1" applyAlignment="1">
      <alignment vertical="center" wrapText="1"/>
    </xf>
    <xf numFmtId="0" fontId="21" fillId="5" borderId="19" xfId="0" applyFont="1" applyFill="1" applyBorder="1" applyAlignment="1">
      <alignment vertical="center" wrapText="1"/>
    </xf>
    <xf numFmtId="0" fontId="21" fillId="5" borderId="20" xfId="0" applyFont="1" applyFill="1" applyBorder="1" applyAlignment="1">
      <alignment vertical="center" wrapText="1"/>
    </xf>
    <xf numFmtId="0" fontId="21" fillId="5" borderId="15" xfId="0" applyFont="1" applyFill="1" applyBorder="1" applyAlignment="1">
      <alignment vertical="center" wrapText="1"/>
    </xf>
    <xf numFmtId="0" fontId="24" fillId="5" borderId="21" xfId="0" applyFont="1" applyFill="1" applyBorder="1" applyAlignment="1">
      <alignment vertical="center" wrapText="1"/>
    </xf>
    <xf numFmtId="0" fontId="24" fillId="5" borderId="22" xfId="0" applyFont="1" applyFill="1" applyBorder="1" applyAlignment="1">
      <alignment vertical="center" wrapText="1"/>
    </xf>
    <xf numFmtId="0" fontId="24" fillId="5" borderId="13" xfId="0" applyFont="1" applyFill="1" applyBorder="1" applyAlignment="1">
      <alignment vertical="center" wrapText="1"/>
    </xf>
    <xf numFmtId="0" fontId="20" fillId="6" borderId="23" xfId="0" applyFont="1" applyFill="1" applyBorder="1" applyAlignment="1">
      <alignment vertical="center"/>
    </xf>
    <xf numFmtId="0" fontId="20" fillId="6" borderId="7" xfId="0" applyFont="1" applyFill="1" applyBorder="1" applyAlignment="1">
      <alignment vertical="center"/>
    </xf>
    <xf numFmtId="0" fontId="20" fillId="6" borderId="10" xfId="0" applyFont="1" applyFill="1" applyBorder="1" applyAlignment="1">
      <alignment vertical="center"/>
    </xf>
    <xf numFmtId="0" fontId="20" fillId="6" borderId="9" xfId="0" applyFont="1" applyFill="1" applyBorder="1" applyAlignment="1">
      <alignment vertical="center"/>
    </xf>
  </cellXfs>
  <cellStyles count="4">
    <cellStyle name="Millares [0]" xfId="3" builtinId="6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4827cc248f5d14c/ASES%20RSR/FUNDACION%20PLEYADES/A&#209;O%202021/balance_tributario_2021%20Pley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"/>
      <sheetName val="balance_tributario"/>
      <sheetName val="CLASIFICADO"/>
      <sheetName val="FECU 1"/>
      <sheetName val="FECU 2"/>
    </sheetNames>
    <sheetDataSet>
      <sheetData sheetId="0"/>
      <sheetData sheetId="1"/>
      <sheetData sheetId="2"/>
      <sheetData sheetId="3">
        <row r="9">
          <cell r="B9">
            <v>70480.94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BDA29-3673-E648-A7BD-1F0287077826}">
  <dimension ref="A1:O76"/>
  <sheetViews>
    <sheetView zoomScale="115" zoomScaleNormal="115" workbookViewId="0">
      <pane ySplit="2" topLeftCell="A3" activePane="bottomLeft" state="frozen"/>
      <selection pane="bottomLeft" activeCell="O17" sqref="O17:O20"/>
    </sheetView>
  </sheetViews>
  <sheetFormatPr baseColWidth="10" defaultRowHeight="16" x14ac:dyDescent="0.2"/>
  <cols>
    <col min="1" max="1" width="25.33203125" customWidth="1"/>
    <col min="12" max="12" width="13.83203125" customWidth="1"/>
    <col min="13" max="13" width="12.1640625" bestFit="1" customWidth="1"/>
  </cols>
  <sheetData>
    <row r="1" spans="1:13" x14ac:dyDescent="0.2">
      <c r="A1" s="1"/>
      <c r="B1" s="164" t="s">
        <v>1</v>
      </c>
      <c r="C1" s="164"/>
      <c r="D1" s="164" t="s">
        <v>2</v>
      </c>
      <c r="E1" s="164"/>
      <c r="F1" s="164" t="s">
        <v>3</v>
      </c>
      <c r="G1" s="164"/>
      <c r="H1" s="164" t="s">
        <v>4</v>
      </c>
      <c r="I1" s="164"/>
    </row>
    <row r="2" spans="1:13" x14ac:dyDescent="0.2">
      <c r="A2" s="2" t="s">
        <v>5</v>
      </c>
      <c r="B2" s="3" t="s">
        <v>6</v>
      </c>
      <c r="C2" s="3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</row>
    <row r="3" spans="1:13" ht="24" customHeight="1" x14ac:dyDescent="0.2">
      <c r="A3" s="9" t="s">
        <v>14</v>
      </c>
      <c r="B3" s="6">
        <v>94077048</v>
      </c>
      <c r="C3" s="6">
        <v>69651656</v>
      </c>
      <c r="D3" s="6">
        <v>24425392</v>
      </c>
      <c r="E3" s="6" t="s">
        <v>104</v>
      </c>
      <c r="F3" s="6">
        <v>24425392</v>
      </c>
      <c r="G3" s="6" t="s">
        <v>104</v>
      </c>
      <c r="H3" s="6" t="s">
        <v>104</v>
      </c>
      <c r="I3" s="6" t="s">
        <v>104</v>
      </c>
      <c r="J3" t="s">
        <v>54</v>
      </c>
      <c r="L3" s="13">
        <f>B3-C3</f>
        <v>24425392</v>
      </c>
      <c r="M3" t="s">
        <v>57</v>
      </c>
    </row>
    <row r="4" spans="1:13" ht="24" customHeight="1" x14ac:dyDescent="0.2">
      <c r="A4" s="9" t="s">
        <v>15</v>
      </c>
      <c r="B4" s="6">
        <v>244737319</v>
      </c>
      <c r="C4" s="6">
        <v>223446279</v>
      </c>
      <c r="D4" s="6">
        <v>21291040</v>
      </c>
      <c r="E4" s="6" t="s">
        <v>104</v>
      </c>
      <c r="F4" s="6">
        <v>21291040</v>
      </c>
      <c r="G4" s="6" t="s">
        <v>104</v>
      </c>
      <c r="H4" s="6" t="s">
        <v>104</v>
      </c>
      <c r="I4" s="6" t="s">
        <v>104</v>
      </c>
      <c r="J4" t="s">
        <v>54</v>
      </c>
      <c r="L4" s="13">
        <f t="shared" ref="L4:L64" si="0">B4-C4</f>
        <v>21291040</v>
      </c>
      <c r="M4" t="s">
        <v>57</v>
      </c>
    </row>
    <row r="5" spans="1:13" ht="24" customHeight="1" x14ac:dyDescent="0.2">
      <c r="A5" s="33" t="s">
        <v>16</v>
      </c>
      <c r="B5" s="6">
        <v>31684628</v>
      </c>
      <c r="C5" s="6">
        <v>29038086</v>
      </c>
      <c r="D5" s="6">
        <v>2646542</v>
      </c>
      <c r="E5" s="6" t="s">
        <v>104</v>
      </c>
      <c r="F5" s="6">
        <v>2646542</v>
      </c>
      <c r="G5" s="6" t="s">
        <v>104</v>
      </c>
      <c r="H5" s="6" t="s">
        <v>104</v>
      </c>
      <c r="I5" s="6" t="s">
        <v>104</v>
      </c>
      <c r="J5" t="s">
        <v>54</v>
      </c>
      <c r="L5" s="13">
        <f t="shared" si="0"/>
        <v>2646542</v>
      </c>
      <c r="M5" t="s">
        <v>57</v>
      </c>
    </row>
    <row r="6" spans="1:13" x14ac:dyDescent="0.2">
      <c r="A6" s="33" t="s">
        <v>105</v>
      </c>
      <c r="B6" s="6">
        <v>160000</v>
      </c>
      <c r="C6" s="6">
        <v>160000</v>
      </c>
      <c r="D6" s="6" t="s">
        <v>104</v>
      </c>
      <c r="E6" s="6" t="s">
        <v>104</v>
      </c>
      <c r="F6" s="6" t="s">
        <v>104</v>
      </c>
      <c r="G6" s="6" t="s">
        <v>104</v>
      </c>
      <c r="H6" s="6" t="s">
        <v>104</v>
      </c>
      <c r="I6" s="6" t="s">
        <v>104</v>
      </c>
      <c r="J6" t="s">
        <v>56</v>
      </c>
      <c r="L6" s="13">
        <f t="shared" si="0"/>
        <v>0</v>
      </c>
      <c r="M6" t="s">
        <v>57</v>
      </c>
    </row>
    <row r="7" spans="1:13" x14ac:dyDescent="0.2">
      <c r="A7" s="33" t="s">
        <v>17</v>
      </c>
      <c r="B7" s="6">
        <v>4002</v>
      </c>
      <c r="C7" s="6">
        <v>4002</v>
      </c>
      <c r="D7" s="6" t="s">
        <v>104</v>
      </c>
      <c r="E7" s="6" t="s">
        <v>104</v>
      </c>
      <c r="F7" s="6" t="s">
        <v>104</v>
      </c>
      <c r="G7" s="6" t="s">
        <v>104</v>
      </c>
      <c r="H7" s="6" t="s">
        <v>104</v>
      </c>
      <c r="I7" s="6" t="s">
        <v>104</v>
      </c>
      <c r="J7" t="s">
        <v>56</v>
      </c>
      <c r="L7" s="13">
        <f t="shared" si="0"/>
        <v>0</v>
      </c>
      <c r="M7" t="s">
        <v>57</v>
      </c>
    </row>
    <row r="8" spans="1:13" x14ac:dyDescent="0.2">
      <c r="A8" s="33" t="s">
        <v>18</v>
      </c>
      <c r="B8" s="6">
        <v>917590</v>
      </c>
      <c r="C8" s="6">
        <v>0</v>
      </c>
      <c r="D8" s="6">
        <v>917590</v>
      </c>
      <c r="E8" s="6" t="s">
        <v>104</v>
      </c>
      <c r="F8" s="6">
        <v>917590</v>
      </c>
      <c r="G8" s="6" t="s">
        <v>104</v>
      </c>
      <c r="H8" s="6" t="s">
        <v>104</v>
      </c>
      <c r="I8" s="6" t="s">
        <v>104</v>
      </c>
      <c r="J8" s="161" t="s">
        <v>55</v>
      </c>
      <c r="L8" s="13">
        <f t="shared" si="0"/>
        <v>917590</v>
      </c>
      <c r="M8" t="s">
        <v>66</v>
      </c>
    </row>
    <row r="9" spans="1:13" x14ac:dyDescent="0.2">
      <c r="A9" s="33" t="s">
        <v>19</v>
      </c>
      <c r="B9" s="6">
        <v>0</v>
      </c>
      <c r="C9" s="6">
        <v>917590</v>
      </c>
      <c r="D9" s="6" t="s">
        <v>104</v>
      </c>
      <c r="E9" s="6">
        <v>917590</v>
      </c>
      <c r="F9" s="6" t="s">
        <v>104</v>
      </c>
      <c r="G9" s="6">
        <v>917590</v>
      </c>
      <c r="H9" s="6" t="s">
        <v>104</v>
      </c>
      <c r="I9" s="6" t="s">
        <v>104</v>
      </c>
      <c r="J9" s="161" t="s">
        <v>55</v>
      </c>
      <c r="L9" s="13">
        <f t="shared" si="0"/>
        <v>-917590</v>
      </c>
      <c r="M9" t="s">
        <v>66</v>
      </c>
    </row>
    <row r="10" spans="1:13" x14ac:dyDescent="0.2">
      <c r="A10" s="33" t="s">
        <v>20</v>
      </c>
      <c r="B10" s="6">
        <v>500000</v>
      </c>
      <c r="C10" s="6">
        <v>0</v>
      </c>
      <c r="D10" s="6">
        <v>500000</v>
      </c>
      <c r="E10" s="6" t="s">
        <v>104</v>
      </c>
      <c r="F10" s="6">
        <v>500000</v>
      </c>
      <c r="G10" s="6" t="s">
        <v>104</v>
      </c>
      <c r="H10" s="6" t="s">
        <v>104</v>
      </c>
      <c r="I10" s="6" t="s">
        <v>104</v>
      </c>
      <c r="J10" s="161" t="s">
        <v>55</v>
      </c>
      <c r="L10" s="13">
        <f t="shared" si="0"/>
        <v>500000</v>
      </c>
      <c r="M10" t="s">
        <v>66</v>
      </c>
    </row>
    <row r="11" spans="1:13" x14ac:dyDescent="0.2">
      <c r="A11" s="33" t="s">
        <v>21</v>
      </c>
      <c r="B11" s="6">
        <v>0</v>
      </c>
      <c r="C11" s="6">
        <v>500000</v>
      </c>
      <c r="D11" s="6" t="s">
        <v>104</v>
      </c>
      <c r="E11" s="6">
        <v>500000</v>
      </c>
      <c r="F11" s="6" t="s">
        <v>104</v>
      </c>
      <c r="G11" s="6">
        <v>500000</v>
      </c>
      <c r="H11" s="6" t="s">
        <v>104</v>
      </c>
      <c r="I11" s="6" t="s">
        <v>104</v>
      </c>
      <c r="J11" s="161" t="s">
        <v>55</v>
      </c>
      <c r="L11" s="13">
        <f t="shared" si="0"/>
        <v>-500000</v>
      </c>
      <c r="M11" t="s">
        <v>66</v>
      </c>
    </row>
    <row r="12" spans="1:13" x14ac:dyDescent="0.2">
      <c r="A12" s="33" t="s">
        <v>106</v>
      </c>
      <c r="B12" s="6">
        <v>0</v>
      </c>
      <c r="C12" s="6">
        <v>4027914.4242857145</v>
      </c>
      <c r="D12" s="6" t="s">
        <v>104</v>
      </c>
      <c r="E12" s="6">
        <v>4027914.4242857145</v>
      </c>
      <c r="F12" s="6" t="s">
        <v>104</v>
      </c>
      <c r="G12" s="6">
        <v>4027914.4242857145</v>
      </c>
      <c r="H12" s="6" t="s">
        <v>104</v>
      </c>
      <c r="I12" s="6" t="s">
        <v>104</v>
      </c>
      <c r="J12" s="161" t="s">
        <v>55</v>
      </c>
      <c r="L12" s="13">
        <f t="shared" si="0"/>
        <v>-4027914.4242857145</v>
      </c>
      <c r="M12" t="s">
        <v>66</v>
      </c>
    </row>
    <row r="13" spans="1:13" x14ac:dyDescent="0.2">
      <c r="A13" s="33" t="s">
        <v>22</v>
      </c>
      <c r="B13" s="6">
        <v>5639072</v>
      </c>
      <c r="C13" s="6">
        <v>0</v>
      </c>
      <c r="D13" s="6">
        <v>5639072</v>
      </c>
      <c r="E13" s="6" t="s">
        <v>104</v>
      </c>
      <c r="F13" s="6">
        <v>5639072</v>
      </c>
      <c r="G13" s="6" t="s">
        <v>104</v>
      </c>
      <c r="H13" s="6" t="s">
        <v>104</v>
      </c>
      <c r="I13" s="6" t="s">
        <v>104</v>
      </c>
      <c r="J13" s="161" t="s">
        <v>55</v>
      </c>
      <c r="L13" s="13">
        <f t="shared" si="0"/>
        <v>5639072</v>
      </c>
      <c r="M13" t="s">
        <v>66</v>
      </c>
    </row>
    <row r="14" spans="1:13" x14ac:dyDescent="0.2">
      <c r="A14" s="33" t="s">
        <v>107</v>
      </c>
      <c r="B14" s="6">
        <v>181952688</v>
      </c>
      <c r="C14" s="6">
        <v>196424739</v>
      </c>
      <c r="D14" s="6" t="s">
        <v>104</v>
      </c>
      <c r="E14" s="6">
        <v>14472051</v>
      </c>
      <c r="F14" s="5" t="s">
        <v>104</v>
      </c>
      <c r="G14" s="6">
        <v>14472051</v>
      </c>
      <c r="H14" s="6" t="s">
        <v>104</v>
      </c>
      <c r="I14" s="6" t="s">
        <v>104</v>
      </c>
      <c r="J14" s="161" t="s">
        <v>277</v>
      </c>
      <c r="L14" s="13">
        <f t="shared" si="0"/>
        <v>-14472051</v>
      </c>
      <c r="M14" t="s">
        <v>67</v>
      </c>
    </row>
    <row r="15" spans="1:13" x14ac:dyDescent="0.2">
      <c r="A15" s="33" t="s">
        <v>108</v>
      </c>
      <c r="B15" s="6">
        <v>20027238</v>
      </c>
      <c r="C15" s="6">
        <v>21677314</v>
      </c>
      <c r="D15" s="6" t="s">
        <v>104</v>
      </c>
      <c r="E15" s="6">
        <v>1650076</v>
      </c>
      <c r="F15" s="5" t="s">
        <v>104</v>
      </c>
      <c r="G15" s="6">
        <v>1650076</v>
      </c>
      <c r="H15" s="6" t="s">
        <v>104</v>
      </c>
      <c r="I15" s="6" t="s">
        <v>104</v>
      </c>
      <c r="J15" s="161" t="s">
        <v>281</v>
      </c>
      <c r="L15" s="13">
        <f t="shared" si="0"/>
        <v>-1650076</v>
      </c>
      <c r="M15" t="s">
        <v>67</v>
      </c>
    </row>
    <row r="16" spans="1:13" x14ac:dyDescent="0.2">
      <c r="A16" s="33" t="s">
        <v>23</v>
      </c>
      <c r="B16" s="6">
        <v>56202493</v>
      </c>
      <c r="C16" s="6">
        <v>59525187</v>
      </c>
      <c r="D16" s="6" t="s">
        <v>104</v>
      </c>
      <c r="E16" s="6">
        <v>3322694</v>
      </c>
      <c r="F16" s="5" t="s">
        <v>104</v>
      </c>
      <c r="G16" s="6">
        <v>3322694</v>
      </c>
      <c r="H16" s="6" t="s">
        <v>104</v>
      </c>
      <c r="I16" s="6" t="s">
        <v>104</v>
      </c>
      <c r="J16" s="161" t="s">
        <v>279</v>
      </c>
      <c r="L16" s="13">
        <f t="shared" si="0"/>
        <v>-3322694</v>
      </c>
      <c r="M16" t="s">
        <v>67</v>
      </c>
    </row>
    <row r="17" spans="1:15" x14ac:dyDescent="0.2">
      <c r="A17" s="33" t="s">
        <v>24</v>
      </c>
      <c r="B17" s="6">
        <v>2187598</v>
      </c>
      <c r="C17" s="6">
        <v>2187598</v>
      </c>
      <c r="D17" s="6" t="s">
        <v>104</v>
      </c>
      <c r="E17" s="6" t="s">
        <v>104</v>
      </c>
      <c r="F17" s="5" t="s">
        <v>104</v>
      </c>
      <c r="G17" s="6" t="s">
        <v>104</v>
      </c>
      <c r="H17" s="6" t="s">
        <v>104</v>
      </c>
      <c r="I17" s="6" t="s">
        <v>104</v>
      </c>
      <c r="J17" t="s">
        <v>278</v>
      </c>
      <c r="L17" s="13">
        <f t="shared" si="0"/>
        <v>0</v>
      </c>
      <c r="M17" t="s">
        <v>67</v>
      </c>
    </row>
    <row r="18" spans="1:15" x14ac:dyDescent="0.2">
      <c r="A18" s="33" t="s">
        <v>109</v>
      </c>
      <c r="B18" s="6">
        <v>3882856</v>
      </c>
      <c r="C18" s="6">
        <v>3882856</v>
      </c>
      <c r="D18" s="6" t="s">
        <v>104</v>
      </c>
      <c r="E18" s="6" t="s">
        <v>104</v>
      </c>
      <c r="F18" s="5" t="s">
        <v>104</v>
      </c>
      <c r="G18" s="6" t="s">
        <v>104</v>
      </c>
      <c r="H18" s="6" t="s">
        <v>104</v>
      </c>
      <c r="I18" s="6" t="s">
        <v>104</v>
      </c>
      <c r="J18" t="s">
        <v>278</v>
      </c>
      <c r="L18" s="13">
        <f t="shared" si="0"/>
        <v>0</v>
      </c>
      <c r="M18" t="s">
        <v>67</v>
      </c>
      <c r="O18" s="13"/>
    </row>
    <row r="19" spans="1:15" x14ac:dyDescent="0.2">
      <c r="A19" s="33" t="s">
        <v>0</v>
      </c>
      <c r="B19" s="6">
        <v>4384117</v>
      </c>
      <c r="C19" s="6">
        <v>4384117</v>
      </c>
      <c r="D19" s="6" t="s">
        <v>104</v>
      </c>
      <c r="E19" s="6" t="s">
        <v>104</v>
      </c>
      <c r="F19" s="5" t="s">
        <v>104</v>
      </c>
      <c r="G19" s="6" t="s">
        <v>104</v>
      </c>
      <c r="H19" s="6" t="s">
        <v>104</v>
      </c>
      <c r="I19" s="6" t="s">
        <v>104</v>
      </c>
      <c r="J19" t="s">
        <v>278</v>
      </c>
      <c r="L19" s="13">
        <f t="shared" si="0"/>
        <v>0</v>
      </c>
      <c r="M19" t="s">
        <v>67</v>
      </c>
    </row>
    <row r="20" spans="1:15" x14ac:dyDescent="0.2">
      <c r="A20" s="33" t="s">
        <v>110</v>
      </c>
      <c r="B20" s="6">
        <v>0</v>
      </c>
      <c r="C20" s="6">
        <v>332038</v>
      </c>
      <c r="D20" s="6" t="s">
        <v>104</v>
      </c>
      <c r="E20" s="6">
        <v>332038</v>
      </c>
      <c r="F20" s="6" t="s">
        <v>104</v>
      </c>
      <c r="G20" s="6">
        <v>332038</v>
      </c>
      <c r="H20" s="6" t="s">
        <v>104</v>
      </c>
      <c r="I20" s="6" t="s">
        <v>104</v>
      </c>
      <c r="J20" s="161" t="s">
        <v>280</v>
      </c>
      <c r="L20" s="13">
        <f t="shared" si="0"/>
        <v>-332038</v>
      </c>
      <c r="M20" t="s">
        <v>67</v>
      </c>
    </row>
    <row r="21" spans="1:15" x14ac:dyDescent="0.2">
      <c r="A21" s="33" t="s">
        <v>25</v>
      </c>
      <c r="B21" s="6">
        <v>0</v>
      </c>
      <c r="C21" s="6">
        <v>10000000</v>
      </c>
      <c r="D21" s="6" t="s">
        <v>104</v>
      </c>
      <c r="E21" s="6">
        <v>10000000</v>
      </c>
      <c r="F21" s="6" t="s">
        <v>104</v>
      </c>
      <c r="G21" s="6">
        <v>10000000</v>
      </c>
      <c r="H21" s="6" t="s">
        <v>104</v>
      </c>
      <c r="I21" s="6" t="s">
        <v>104</v>
      </c>
      <c r="L21" s="13">
        <f t="shared" si="0"/>
        <v>-10000000</v>
      </c>
      <c r="M21" t="s">
        <v>68</v>
      </c>
    </row>
    <row r="22" spans="1:15" x14ac:dyDescent="0.2">
      <c r="A22" s="33" t="s">
        <v>26</v>
      </c>
      <c r="B22" s="6">
        <v>0</v>
      </c>
      <c r="C22" s="6">
        <v>22678838</v>
      </c>
      <c r="D22" s="6" t="s">
        <v>104</v>
      </c>
      <c r="E22" s="6">
        <v>22678838</v>
      </c>
      <c r="F22" s="6" t="s">
        <v>104</v>
      </c>
      <c r="G22" s="6">
        <v>22678838</v>
      </c>
      <c r="H22" s="6" t="s">
        <v>104</v>
      </c>
      <c r="I22" s="6" t="s">
        <v>104</v>
      </c>
      <c r="L22" s="13">
        <f t="shared" si="0"/>
        <v>-22678838</v>
      </c>
      <c r="M22" t="s">
        <v>68</v>
      </c>
    </row>
    <row r="23" spans="1:15" x14ac:dyDescent="0.2">
      <c r="A23" s="33" t="s">
        <v>111</v>
      </c>
      <c r="B23" s="6">
        <v>20955077.714285716</v>
      </c>
      <c r="C23" s="6">
        <v>9672658</v>
      </c>
      <c r="D23" s="6">
        <v>11282419.714285716</v>
      </c>
      <c r="E23" s="6" t="s">
        <v>104</v>
      </c>
      <c r="F23" s="6">
        <v>11282419.714285716</v>
      </c>
      <c r="G23" s="6" t="s">
        <v>104</v>
      </c>
      <c r="H23" s="6" t="s">
        <v>104</v>
      </c>
      <c r="I23" s="6" t="s">
        <v>104</v>
      </c>
      <c r="L23" s="13">
        <f t="shared" si="0"/>
        <v>11282419.714285716</v>
      </c>
      <c r="M23" t="s">
        <v>68</v>
      </c>
    </row>
    <row r="24" spans="1:15" x14ac:dyDescent="0.2">
      <c r="A24" s="33" t="s">
        <v>27</v>
      </c>
      <c r="B24" s="6">
        <v>805581.71</v>
      </c>
      <c r="C24" s="6">
        <v>0</v>
      </c>
      <c r="D24" s="6">
        <v>805581.71</v>
      </c>
      <c r="E24" s="6" t="s">
        <v>104</v>
      </c>
      <c r="F24" s="6" t="s">
        <v>104</v>
      </c>
      <c r="G24" s="6" t="s">
        <v>104</v>
      </c>
      <c r="H24" s="6">
        <v>805581.71</v>
      </c>
      <c r="I24" s="6" t="s">
        <v>104</v>
      </c>
      <c r="L24" s="13">
        <f t="shared" si="0"/>
        <v>805581.71</v>
      </c>
      <c r="M24" t="s">
        <v>69</v>
      </c>
    </row>
    <row r="25" spans="1:15" x14ac:dyDescent="0.2">
      <c r="A25" s="33" t="s">
        <v>112</v>
      </c>
      <c r="B25" s="6">
        <v>0</v>
      </c>
      <c r="C25" s="6">
        <v>6240</v>
      </c>
      <c r="D25" s="6" t="s">
        <v>104</v>
      </c>
      <c r="E25" s="6">
        <v>6240</v>
      </c>
      <c r="F25" s="6" t="s">
        <v>104</v>
      </c>
      <c r="G25" s="6" t="s">
        <v>104</v>
      </c>
      <c r="H25" s="6" t="s">
        <v>104</v>
      </c>
      <c r="I25" s="6">
        <v>6240</v>
      </c>
      <c r="L25" s="13">
        <f t="shared" si="0"/>
        <v>-6240</v>
      </c>
      <c r="M25" t="s">
        <v>70</v>
      </c>
    </row>
    <row r="26" spans="1:15" x14ac:dyDescent="0.2">
      <c r="A26" s="33" t="s">
        <v>113</v>
      </c>
      <c r="B26" s="6">
        <v>0</v>
      </c>
      <c r="C26" s="6">
        <v>261776029</v>
      </c>
      <c r="D26" s="6" t="s">
        <v>104</v>
      </c>
      <c r="E26" s="6">
        <v>261776029</v>
      </c>
      <c r="F26" s="6" t="s">
        <v>104</v>
      </c>
      <c r="G26" s="6" t="s">
        <v>104</v>
      </c>
      <c r="H26" s="6" t="s">
        <v>104</v>
      </c>
      <c r="I26" s="6">
        <v>261776029</v>
      </c>
      <c r="L26" s="13">
        <f t="shared" si="0"/>
        <v>-261776029</v>
      </c>
      <c r="M26" t="s">
        <v>70</v>
      </c>
    </row>
    <row r="27" spans="1:15" x14ac:dyDescent="0.2">
      <c r="A27" s="33" t="s">
        <v>114</v>
      </c>
      <c r="B27" s="6">
        <v>80000</v>
      </c>
      <c r="C27" s="6">
        <v>428434</v>
      </c>
      <c r="D27" s="6" t="s">
        <v>104</v>
      </c>
      <c r="E27" s="6">
        <v>348434</v>
      </c>
      <c r="F27" s="6" t="s">
        <v>104</v>
      </c>
      <c r="G27" s="6" t="s">
        <v>104</v>
      </c>
      <c r="H27" s="6" t="s">
        <v>104</v>
      </c>
      <c r="I27" s="6">
        <v>348434</v>
      </c>
      <c r="L27" s="13">
        <f t="shared" si="0"/>
        <v>-348434</v>
      </c>
      <c r="M27" t="s">
        <v>70</v>
      </c>
    </row>
    <row r="28" spans="1:15" x14ac:dyDescent="0.2">
      <c r="A28" s="33" t="s">
        <v>28</v>
      </c>
      <c r="B28" s="6">
        <v>0</v>
      </c>
      <c r="C28" s="6">
        <v>1831236</v>
      </c>
      <c r="D28" s="6" t="s">
        <v>104</v>
      </c>
      <c r="E28" s="6">
        <v>1831236</v>
      </c>
      <c r="F28" s="6" t="s">
        <v>104</v>
      </c>
      <c r="G28" s="6" t="s">
        <v>104</v>
      </c>
      <c r="H28" s="6" t="s">
        <v>104</v>
      </c>
      <c r="I28" s="6">
        <v>1831236</v>
      </c>
      <c r="L28" s="13">
        <f t="shared" si="0"/>
        <v>-1831236</v>
      </c>
      <c r="M28" t="s">
        <v>70</v>
      </c>
    </row>
    <row r="29" spans="1:15" x14ac:dyDescent="0.2">
      <c r="A29" s="33" t="s">
        <v>115</v>
      </c>
      <c r="B29" s="6">
        <v>0</v>
      </c>
      <c r="C29" s="6">
        <v>4200000</v>
      </c>
      <c r="D29" s="6" t="s">
        <v>104</v>
      </c>
      <c r="E29" s="6">
        <v>4200000</v>
      </c>
      <c r="F29" s="6" t="s">
        <v>104</v>
      </c>
      <c r="G29" s="6" t="s">
        <v>104</v>
      </c>
      <c r="H29" s="6" t="s">
        <v>104</v>
      </c>
      <c r="I29" s="6">
        <v>4200000</v>
      </c>
      <c r="L29" s="13">
        <f t="shared" si="0"/>
        <v>-4200000</v>
      </c>
      <c r="M29" t="s">
        <v>70</v>
      </c>
    </row>
    <row r="30" spans="1:15" x14ac:dyDescent="0.2">
      <c r="A30" s="33" t="s">
        <v>116</v>
      </c>
      <c r="B30" s="6">
        <v>0</v>
      </c>
      <c r="C30" s="6">
        <v>410340</v>
      </c>
      <c r="D30" s="6" t="s">
        <v>104</v>
      </c>
      <c r="E30" s="6">
        <v>410340</v>
      </c>
      <c r="F30" s="6" t="s">
        <v>104</v>
      </c>
      <c r="G30" s="6" t="s">
        <v>104</v>
      </c>
      <c r="H30" s="6" t="s">
        <v>104</v>
      </c>
      <c r="I30" s="6">
        <v>410340</v>
      </c>
      <c r="L30" s="13">
        <f t="shared" si="0"/>
        <v>-410340</v>
      </c>
      <c r="M30" t="s">
        <v>70</v>
      </c>
    </row>
    <row r="31" spans="1:15" x14ac:dyDescent="0.2">
      <c r="A31" s="33" t="s">
        <v>29</v>
      </c>
      <c r="B31" s="6">
        <v>0</v>
      </c>
      <c r="C31" s="6">
        <v>16367523</v>
      </c>
      <c r="D31" s="6" t="s">
        <v>104</v>
      </c>
      <c r="E31" s="6">
        <v>16367523</v>
      </c>
      <c r="F31" s="6" t="s">
        <v>104</v>
      </c>
      <c r="G31" s="6" t="s">
        <v>104</v>
      </c>
      <c r="H31" s="6" t="s">
        <v>104</v>
      </c>
      <c r="I31" s="6">
        <v>16367523</v>
      </c>
      <c r="L31" s="13">
        <f t="shared" si="0"/>
        <v>-16367523</v>
      </c>
      <c r="M31" t="s">
        <v>70</v>
      </c>
    </row>
    <row r="32" spans="1:15" x14ac:dyDescent="0.2">
      <c r="A32" s="33" t="s">
        <v>30</v>
      </c>
      <c r="B32" s="6">
        <v>0</v>
      </c>
      <c r="C32" s="6">
        <v>1675838</v>
      </c>
      <c r="D32" s="6" t="s">
        <v>104</v>
      </c>
      <c r="E32" s="6">
        <v>1675838</v>
      </c>
      <c r="F32" s="6" t="s">
        <v>104</v>
      </c>
      <c r="G32" s="6" t="s">
        <v>104</v>
      </c>
      <c r="H32" s="6" t="s">
        <v>104</v>
      </c>
      <c r="I32" s="6">
        <v>1675838</v>
      </c>
      <c r="L32" s="13">
        <f t="shared" si="0"/>
        <v>-1675838</v>
      </c>
      <c r="M32" t="s">
        <v>70</v>
      </c>
    </row>
    <row r="33" spans="1:13" x14ac:dyDescent="0.2">
      <c r="A33" s="33" t="s">
        <v>31</v>
      </c>
      <c r="B33" s="6">
        <v>0</v>
      </c>
      <c r="C33" s="6">
        <v>56714921</v>
      </c>
      <c r="D33" s="6" t="s">
        <v>104</v>
      </c>
      <c r="E33" s="6">
        <v>56714921</v>
      </c>
      <c r="F33" s="11"/>
      <c r="G33" s="6" t="s">
        <v>104</v>
      </c>
      <c r="H33" s="6" t="s">
        <v>104</v>
      </c>
      <c r="I33" s="6">
        <v>56714921</v>
      </c>
      <c r="L33" s="13">
        <f t="shared" si="0"/>
        <v>-56714921</v>
      </c>
      <c r="M33" t="s">
        <v>70</v>
      </c>
    </row>
    <row r="34" spans="1:13" x14ac:dyDescent="0.2">
      <c r="A34" s="33" t="s">
        <v>117</v>
      </c>
      <c r="B34" s="6">
        <v>0</v>
      </c>
      <c r="C34" s="6">
        <v>2425515</v>
      </c>
      <c r="D34" s="6" t="s">
        <v>104</v>
      </c>
      <c r="E34" s="6">
        <v>2425515</v>
      </c>
      <c r="F34" s="6" t="s">
        <v>104</v>
      </c>
      <c r="G34" s="6" t="s">
        <v>104</v>
      </c>
      <c r="H34" s="6" t="s">
        <v>104</v>
      </c>
      <c r="I34" s="6">
        <v>2425515</v>
      </c>
      <c r="L34" s="13">
        <f t="shared" si="0"/>
        <v>-2425515</v>
      </c>
      <c r="M34" t="s">
        <v>70</v>
      </c>
    </row>
    <row r="35" spans="1:13" x14ac:dyDescent="0.2">
      <c r="A35" s="33" t="s">
        <v>32</v>
      </c>
      <c r="B35" s="6">
        <v>1514864</v>
      </c>
      <c r="C35" s="6">
        <v>0</v>
      </c>
      <c r="D35" s="6">
        <v>1514864</v>
      </c>
      <c r="E35" s="6" t="s">
        <v>104</v>
      </c>
      <c r="F35" s="6" t="s">
        <v>104</v>
      </c>
      <c r="G35" s="6" t="s">
        <v>104</v>
      </c>
      <c r="H35" s="6">
        <v>1514864</v>
      </c>
      <c r="I35" s="6" t="s">
        <v>104</v>
      </c>
      <c r="L35" s="13">
        <f t="shared" si="0"/>
        <v>1514864</v>
      </c>
      <c r="M35" t="s">
        <v>71</v>
      </c>
    </row>
    <row r="36" spans="1:13" x14ac:dyDescent="0.2">
      <c r="A36" s="33" t="s">
        <v>118</v>
      </c>
      <c r="B36" s="6">
        <v>4384117</v>
      </c>
      <c r="C36" s="6">
        <v>0</v>
      </c>
      <c r="D36" s="6">
        <v>4384117</v>
      </c>
      <c r="E36" s="6" t="s">
        <v>104</v>
      </c>
      <c r="F36" s="6" t="s">
        <v>104</v>
      </c>
      <c r="G36" s="6" t="s">
        <v>104</v>
      </c>
      <c r="H36" s="6">
        <v>4384117</v>
      </c>
      <c r="I36" s="6" t="s">
        <v>104</v>
      </c>
      <c r="L36" s="13">
        <f t="shared" si="0"/>
        <v>4384117</v>
      </c>
      <c r="M36" t="s">
        <v>71</v>
      </c>
    </row>
    <row r="37" spans="1:13" x14ac:dyDescent="0.2">
      <c r="A37" s="33" t="s">
        <v>119</v>
      </c>
      <c r="B37" s="6">
        <v>229001324</v>
      </c>
      <c r="C37" s="6">
        <v>544808</v>
      </c>
      <c r="D37" s="6">
        <v>228456516</v>
      </c>
      <c r="E37" s="6" t="s">
        <v>104</v>
      </c>
      <c r="F37" s="6" t="s">
        <v>104</v>
      </c>
      <c r="G37" s="6" t="s">
        <v>104</v>
      </c>
      <c r="H37" s="6">
        <v>228456516</v>
      </c>
      <c r="I37" s="6" t="s">
        <v>104</v>
      </c>
      <c r="L37" s="13">
        <f t="shared" si="0"/>
        <v>228456516</v>
      </c>
      <c r="M37" t="s">
        <v>71</v>
      </c>
    </row>
    <row r="38" spans="1:13" x14ac:dyDescent="0.2">
      <c r="A38" s="33" t="s">
        <v>33</v>
      </c>
      <c r="B38" s="6">
        <v>5193993</v>
      </c>
      <c r="C38" s="6">
        <v>0</v>
      </c>
      <c r="D38" s="6">
        <v>5193993</v>
      </c>
      <c r="E38" s="6" t="s">
        <v>104</v>
      </c>
      <c r="F38" s="11"/>
      <c r="G38" s="6" t="s">
        <v>104</v>
      </c>
      <c r="H38" s="6">
        <v>5193993</v>
      </c>
      <c r="I38" s="6" t="s">
        <v>104</v>
      </c>
      <c r="L38" s="13">
        <f t="shared" si="0"/>
        <v>5193993</v>
      </c>
      <c r="M38" t="s">
        <v>71</v>
      </c>
    </row>
    <row r="39" spans="1:13" x14ac:dyDescent="0.2">
      <c r="A39" s="33" t="s">
        <v>34</v>
      </c>
      <c r="B39" s="6">
        <v>5720772</v>
      </c>
      <c r="C39" s="6">
        <v>0</v>
      </c>
      <c r="D39" s="6">
        <v>5720772</v>
      </c>
      <c r="E39" s="6" t="s">
        <v>104</v>
      </c>
      <c r="F39" s="11"/>
      <c r="G39" s="6" t="s">
        <v>104</v>
      </c>
      <c r="H39" s="6">
        <v>5720772</v>
      </c>
      <c r="I39" s="6" t="s">
        <v>104</v>
      </c>
      <c r="L39" s="13">
        <f t="shared" si="0"/>
        <v>5720772</v>
      </c>
      <c r="M39" t="s">
        <v>71</v>
      </c>
    </row>
    <row r="40" spans="1:13" x14ac:dyDescent="0.2">
      <c r="A40" s="33" t="s">
        <v>35</v>
      </c>
      <c r="B40" s="6">
        <v>1880146</v>
      </c>
      <c r="C40" s="6">
        <v>0</v>
      </c>
      <c r="D40" s="6">
        <v>1880146</v>
      </c>
      <c r="E40" s="6" t="s">
        <v>104</v>
      </c>
      <c r="F40" s="6"/>
      <c r="G40" s="6" t="s">
        <v>104</v>
      </c>
      <c r="H40" s="6">
        <v>1880146</v>
      </c>
      <c r="I40" s="6" t="s">
        <v>104</v>
      </c>
      <c r="L40" s="13">
        <f t="shared" si="0"/>
        <v>1880146</v>
      </c>
      <c r="M40" t="s">
        <v>71</v>
      </c>
    </row>
    <row r="41" spans="1:13" x14ac:dyDescent="0.2">
      <c r="A41" s="33" t="s">
        <v>36</v>
      </c>
      <c r="B41" s="6">
        <v>9638522</v>
      </c>
      <c r="C41" s="6">
        <v>0</v>
      </c>
      <c r="D41" s="6">
        <v>9638522</v>
      </c>
      <c r="E41" s="6" t="s">
        <v>104</v>
      </c>
      <c r="F41" s="6" t="s">
        <v>104</v>
      </c>
      <c r="G41" s="6" t="s">
        <v>104</v>
      </c>
      <c r="H41" s="6">
        <v>9638522</v>
      </c>
      <c r="I41" s="6" t="s">
        <v>104</v>
      </c>
      <c r="L41" s="13">
        <f t="shared" si="0"/>
        <v>9638522</v>
      </c>
      <c r="M41" t="s">
        <v>71</v>
      </c>
    </row>
    <row r="42" spans="1:13" x14ac:dyDescent="0.2">
      <c r="A42" s="33" t="s">
        <v>37</v>
      </c>
      <c r="B42" s="6">
        <v>1290781</v>
      </c>
      <c r="C42" s="6">
        <v>24500</v>
      </c>
      <c r="D42" s="6">
        <v>1266281</v>
      </c>
      <c r="E42" s="6" t="s">
        <v>104</v>
      </c>
      <c r="F42" s="6" t="s">
        <v>104</v>
      </c>
      <c r="G42" s="6" t="s">
        <v>104</v>
      </c>
      <c r="H42" s="6">
        <v>1266281</v>
      </c>
      <c r="I42" s="6" t="s">
        <v>104</v>
      </c>
      <c r="L42" s="13">
        <f t="shared" si="0"/>
        <v>1266281</v>
      </c>
      <c r="M42" t="s">
        <v>71</v>
      </c>
    </row>
    <row r="43" spans="1:13" x14ac:dyDescent="0.2">
      <c r="A43" s="33" t="s">
        <v>120</v>
      </c>
      <c r="B43" s="6">
        <v>45309</v>
      </c>
      <c r="C43" s="6">
        <v>0</v>
      </c>
      <c r="D43" s="6">
        <v>45309</v>
      </c>
      <c r="E43" s="6" t="s">
        <v>104</v>
      </c>
      <c r="F43" s="6"/>
      <c r="G43" s="6" t="s">
        <v>104</v>
      </c>
      <c r="H43" s="6">
        <v>45309</v>
      </c>
      <c r="I43" s="6" t="s">
        <v>104</v>
      </c>
      <c r="L43" s="13">
        <f t="shared" si="0"/>
        <v>45309</v>
      </c>
      <c r="M43" t="s">
        <v>71</v>
      </c>
    </row>
    <row r="44" spans="1:13" x14ac:dyDescent="0.2">
      <c r="A44" s="33" t="s">
        <v>121</v>
      </c>
      <c r="B44" s="6">
        <v>10873483</v>
      </c>
      <c r="C44" s="6">
        <v>0</v>
      </c>
      <c r="D44" s="6">
        <v>10873483</v>
      </c>
      <c r="E44" s="6" t="s">
        <v>104</v>
      </c>
      <c r="F44" s="6">
        <v>0</v>
      </c>
      <c r="G44" s="6" t="s">
        <v>104</v>
      </c>
      <c r="H44" s="6">
        <v>10873483</v>
      </c>
      <c r="I44" s="6" t="s">
        <v>104</v>
      </c>
      <c r="L44" s="13">
        <f t="shared" si="0"/>
        <v>10873483</v>
      </c>
      <c r="M44" t="s">
        <v>71</v>
      </c>
    </row>
    <row r="45" spans="1:13" x14ac:dyDescent="0.2">
      <c r="A45" s="33" t="s">
        <v>38</v>
      </c>
      <c r="B45" s="6">
        <v>24688893</v>
      </c>
      <c r="C45" s="6">
        <v>0</v>
      </c>
      <c r="D45" s="6">
        <v>24688893</v>
      </c>
      <c r="E45" s="6" t="s">
        <v>104</v>
      </c>
      <c r="F45" s="6"/>
      <c r="G45" s="6" t="s">
        <v>104</v>
      </c>
      <c r="H45" s="6">
        <v>24688893</v>
      </c>
      <c r="I45" s="6" t="s">
        <v>104</v>
      </c>
      <c r="L45" s="13">
        <f t="shared" si="0"/>
        <v>24688893</v>
      </c>
      <c r="M45" t="s">
        <v>71</v>
      </c>
    </row>
    <row r="46" spans="1:13" x14ac:dyDescent="0.2">
      <c r="A46" s="33" t="s">
        <v>39</v>
      </c>
      <c r="B46" s="6">
        <v>10101213</v>
      </c>
      <c r="C46" s="6">
        <v>0</v>
      </c>
      <c r="D46" s="6">
        <v>10101213</v>
      </c>
      <c r="E46" s="6" t="s">
        <v>104</v>
      </c>
      <c r="F46" s="6"/>
      <c r="G46" s="6" t="s">
        <v>104</v>
      </c>
      <c r="H46" s="6">
        <v>10101213</v>
      </c>
      <c r="I46" s="6" t="s">
        <v>104</v>
      </c>
      <c r="L46" s="13">
        <f t="shared" si="0"/>
        <v>10101213</v>
      </c>
      <c r="M46" t="s">
        <v>71</v>
      </c>
    </row>
    <row r="47" spans="1:13" x14ac:dyDescent="0.2">
      <c r="A47" s="33" t="s">
        <v>122</v>
      </c>
      <c r="B47" s="6">
        <v>1659554</v>
      </c>
      <c r="C47" s="6">
        <v>0</v>
      </c>
      <c r="D47" s="6">
        <v>1659554</v>
      </c>
      <c r="E47" s="6" t="s">
        <v>104</v>
      </c>
      <c r="F47" s="6"/>
      <c r="G47" s="6" t="s">
        <v>104</v>
      </c>
      <c r="H47" s="6">
        <v>1659554</v>
      </c>
      <c r="I47" s="6" t="s">
        <v>104</v>
      </c>
      <c r="L47" s="13">
        <f t="shared" si="0"/>
        <v>1659554</v>
      </c>
      <c r="M47" t="s">
        <v>71</v>
      </c>
    </row>
    <row r="48" spans="1:13" x14ac:dyDescent="0.2">
      <c r="A48" s="33" t="s">
        <v>123</v>
      </c>
      <c r="B48" s="6">
        <v>42750</v>
      </c>
      <c r="C48" s="6">
        <v>0</v>
      </c>
      <c r="D48" s="6">
        <v>42750</v>
      </c>
      <c r="E48" s="6" t="s">
        <v>104</v>
      </c>
      <c r="F48" s="6"/>
      <c r="G48" s="6" t="s">
        <v>104</v>
      </c>
      <c r="H48" s="6">
        <v>42750</v>
      </c>
      <c r="I48" s="6" t="s">
        <v>104</v>
      </c>
      <c r="L48" s="13">
        <f t="shared" si="0"/>
        <v>42750</v>
      </c>
      <c r="M48" t="s">
        <v>71</v>
      </c>
    </row>
    <row r="49" spans="1:13" x14ac:dyDescent="0.2">
      <c r="A49" s="33" t="s">
        <v>40</v>
      </c>
      <c r="B49" s="6">
        <v>1831032</v>
      </c>
      <c r="C49" s="6">
        <v>160000</v>
      </c>
      <c r="D49" s="6">
        <v>1671032</v>
      </c>
      <c r="E49" s="6" t="s">
        <v>104</v>
      </c>
      <c r="F49" s="6"/>
      <c r="G49" s="6" t="s">
        <v>104</v>
      </c>
      <c r="H49" s="6">
        <v>1671032</v>
      </c>
      <c r="I49" s="6" t="s">
        <v>104</v>
      </c>
      <c r="L49" s="13">
        <f t="shared" si="0"/>
        <v>1671032</v>
      </c>
      <c r="M49" t="s">
        <v>71</v>
      </c>
    </row>
    <row r="50" spans="1:13" x14ac:dyDescent="0.2">
      <c r="A50" s="33" t="s">
        <v>41</v>
      </c>
      <c r="B50" s="6">
        <v>2570286</v>
      </c>
      <c r="C50" s="6">
        <v>0</v>
      </c>
      <c r="D50" s="6">
        <v>2570286</v>
      </c>
      <c r="E50" s="6" t="s">
        <v>104</v>
      </c>
      <c r="F50" s="6" t="s">
        <v>104</v>
      </c>
      <c r="G50" s="6" t="s">
        <v>104</v>
      </c>
      <c r="H50" s="6">
        <v>2570286</v>
      </c>
      <c r="I50" s="6" t="s">
        <v>104</v>
      </c>
      <c r="L50" s="13">
        <f t="shared" si="0"/>
        <v>2570286</v>
      </c>
      <c r="M50" t="s">
        <v>71</v>
      </c>
    </row>
    <row r="51" spans="1:13" x14ac:dyDescent="0.2">
      <c r="A51" s="33" t="s">
        <v>42</v>
      </c>
      <c r="B51" s="6">
        <v>151297</v>
      </c>
      <c r="C51" s="6">
        <v>0</v>
      </c>
      <c r="D51" s="6">
        <v>151297</v>
      </c>
      <c r="E51" s="6" t="s">
        <v>104</v>
      </c>
      <c r="F51" s="6" t="s">
        <v>104</v>
      </c>
      <c r="G51" s="6" t="s">
        <v>104</v>
      </c>
      <c r="H51" s="6">
        <v>151297</v>
      </c>
      <c r="I51" s="6" t="s">
        <v>104</v>
      </c>
      <c r="L51" s="13">
        <f t="shared" si="0"/>
        <v>151297</v>
      </c>
      <c r="M51" t="s">
        <v>71</v>
      </c>
    </row>
    <row r="52" spans="1:13" x14ac:dyDescent="0.2">
      <c r="A52" s="33" t="s">
        <v>124</v>
      </c>
      <c r="B52" s="6">
        <v>313970</v>
      </c>
      <c r="C52" s="6">
        <v>0</v>
      </c>
      <c r="D52" s="6">
        <v>313970</v>
      </c>
      <c r="E52" s="6" t="s">
        <v>104</v>
      </c>
      <c r="F52" s="6" t="s">
        <v>104</v>
      </c>
      <c r="G52" s="6" t="s">
        <v>104</v>
      </c>
      <c r="H52" s="6">
        <v>313970</v>
      </c>
      <c r="I52" s="6" t="s">
        <v>104</v>
      </c>
      <c r="L52" s="13">
        <f t="shared" si="0"/>
        <v>313970</v>
      </c>
      <c r="M52" t="s">
        <v>71</v>
      </c>
    </row>
    <row r="53" spans="1:13" x14ac:dyDescent="0.2">
      <c r="A53" s="33" t="s">
        <v>43</v>
      </c>
      <c r="B53" s="6">
        <v>422661</v>
      </c>
      <c r="C53" s="6">
        <v>0</v>
      </c>
      <c r="D53" s="6">
        <v>422661</v>
      </c>
      <c r="E53" s="6" t="s">
        <v>104</v>
      </c>
      <c r="F53" s="6"/>
      <c r="G53" s="6" t="s">
        <v>104</v>
      </c>
      <c r="H53" s="6">
        <v>422661</v>
      </c>
      <c r="I53" s="6" t="s">
        <v>104</v>
      </c>
      <c r="L53" s="13">
        <f t="shared" si="0"/>
        <v>422661</v>
      </c>
      <c r="M53" t="s">
        <v>71</v>
      </c>
    </row>
    <row r="54" spans="1:13" x14ac:dyDescent="0.2">
      <c r="A54" s="33" t="s">
        <v>44</v>
      </c>
      <c r="B54" s="6">
        <v>17866981</v>
      </c>
      <c r="C54" s="6">
        <v>0</v>
      </c>
      <c r="D54" s="6">
        <v>17866981</v>
      </c>
      <c r="E54" s="6" t="s">
        <v>104</v>
      </c>
      <c r="F54" s="6"/>
      <c r="G54" s="6" t="s">
        <v>104</v>
      </c>
      <c r="H54" s="6">
        <v>17866981</v>
      </c>
      <c r="I54" s="6" t="s">
        <v>104</v>
      </c>
      <c r="L54" s="13">
        <f t="shared" si="0"/>
        <v>17866981</v>
      </c>
      <c r="M54" t="s">
        <v>71</v>
      </c>
    </row>
    <row r="55" spans="1:13" x14ac:dyDescent="0.2">
      <c r="A55" s="33" t="s">
        <v>45</v>
      </c>
      <c r="B55" s="6">
        <v>1294787</v>
      </c>
      <c r="C55" s="6">
        <v>0</v>
      </c>
      <c r="D55" s="6">
        <v>1294787</v>
      </c>
      <c r="E55" s="6" t="s">
        <v>104</v>
      </c>
      <c r="F55" s="6" t="s">
        <v>104</v>
      </c>
      <c r="G55" s="6" t="s">
        <v>104</v>
      </c>
      <c r="H55" s="6">
        <v>1294787</v>
      </c>
      <c r="I55" s="6" t="s">
        <v>104</v>
      </c>
      <c r="L55" s="13">
        <f t="shared" si="0"/>
        <v>1294787</v>
      </c>
      <c r="M55" t="s">
        <v>71</v>
      </c>
    </row>
    <row r="56" spans="1:13" x14ac:dyDescent="0.2">
      <c r="A56" s="33" t="s">
        <v>46</v>
      </c>
      <c r="B56" s="6">
        <v>1438</v>
      </c>
      <c r="C56" s="6">
        <v>0</v>
      </c>
      <c r="D56" s="6">
        <v>1438</v>
      </c>
      <c r="E56" s="6" t="s">
        <v>104</v>
      </c>
      <c r="F56" s="6"/>
      <c r="G56" s="6" t="s">
        <v>104</v>
      </c>
      <c r="H56" s="6">
        <v>1438</v>
      </c>
      <c r="I56" s="6" t="s">
        <v>104</v>
      </c>
      <c r="L56" s="13">
        <f t="shared" si="0"/>
        <v>1438</v>
      </c>
      <c r="M56" t="s">
        <v>71</v>
      </c>
    </row>
    <row r="57" spans="1:13" x14ac:dyDescent="0.2">
      <c r="A57" s="33" t="s">
        <v>47</v>
      </c>
      <c r="B57" s="6">
        <v>327770</v>
      </c>
      <c r="C57" s="6">
        <v>13000</v>
      </c>
      <c r="D57" s="6">
        <v>314770</v>
      </c>
      <c r="E57" s="6" t="s">
        <v>104</v>
      </c>
      <c r="F57" s="6"/>
      <c r="G57" s="6" t="s">
        <v>104</v>
      </c>
      <c r="H57" s="6">
        <v>314770</v>
      </c>
      <c r="I57" s="6" t="s">
        <v>104</v>
      </c>
      <c r="L57" s="13">
        <f t="shared" si="0"/>
        <v>314770</v>
      </c>
      <c r="M57" t="s">
        <v>71</v>
      </c>
    </row>
    <row r="58" spans="1:13" x14ac:dyDescent="0.2">
      <c r="A58" s="33" t="s">
        <v>125</v>
      </c>
      <c r="B58" s="6">
        <v>3432909</v>
      </c>
      <c r="C58" s="6">
        <v>0</v>
      </c>
      <c r="D58" s="6">
        <v>3432909</v>
      </c>
      <c r="E58" s="6" t="s">
        <v>104</v>
      </c>
      <c r="F58" s="6"/>
      <c r="G58" s="6" t="s">
        <v>104</v>
      </c>
      <c r="H58" s="6">
        <v>3432909</v>
      </c>
      <c r="I58" s="6" t="s">
        <v>104</v>
      </c>
      <c r="L58" s="13">
        <f t="shared" si="0"/>
        <v>3432909</v>
      </c>
      <c r="M58" t="s">
        <v>71</v>
      </c>
    </row>
    <row r="59" spans="1:13" x14ac:dyDescent="0.2">
      <c r="A59" s="33" t="s">
        <v>126</v>
      </c>
      <c r="B59" s="6">
        <v>914365</v>
      </c>
      <c r="C59" s="6">
        <v>0</v>
      </c>
      <c r="D59" s="6">
        <v>914365</v>
      </c>
      <c r="E59" s="6" t="s">
        <v>104</v>
      </c>
      <c r="F59" s="6" t="s">
        <v>104</v>
      </c>
      <c r="G59" s="6" t="s">
        <v>104</v>
      </c>
      <c r="H59" s="6">
        <v>914365</v>
      </c>
      <c r="I59" s="6" t="s">
        <v>104</v>
      </c>
      <c r="L59" s="13">
        <f t="shared" si="0"/>
        <v>914365</v>
      </c>
      <c r="M59" t="s">
        <v>71</v>
      </c>
    </row>
    <row r="60" spans="1:13" x14ac:dyDescent="0.2">
      <c r="A60" s="33" t="s">
        <v>48</v>
      </c>
      <c r="B60" s="6">
        <v>440410</v>
      </c>
      <c r="C60" s="6">
        <v>0</v>
      </c>
      <c r="D60" s="6">
        <v>440410</v>
      </c>
      <c r="E60" s="6" t="s">
        <v>104</v>
      </c>
      <c r="F60" s="6" t="s">
        <v>104</v>
      </c>
      <c r="G60" s="6" t="s">
        <v>104</v>
      </c>
      <c r="H60" s="6">
        <v>440410</v>
      </c>
      <c r="I60" s="6" t="s">
        <v>104</v>
      </c>
      <c r="L60" s="13">
        <f t="shared" si="0"/>
        <v>440410</v>
      </c>
      <c r="M60" t="s">
        <v>71</v>
      </c>
    </row>
    <row r="61" spans="1:13" x14ac:dyDescent="0.2">
      <c r="A61" s="33" t="s">
        <v>127</v>
      </c>
      <c r="B61" s="6">
        <v>0</v>
      </c>
      <c r="C61" s="6">
        <v>107539</v>
      </c>
      <c r="D61" s="6" t="s">
        <v>104</v>
      </c>
      <c r="E61" s="6">
        <v>107539</v>
      </c>
      <c r="F61" s="6" t="s">
        <v>104</v>
      </c>
      <c r="G61" s="6" t="s">
        <v>104</v>
      </c>
      <c r="H61" s="6" t="s">
        <v>104</v>
      </c>
      <c r="I61" s="6">
        <v>107539</v>
      </c>
      <c r="L61" s="13">
        <f t="shared" si="0"/>
        <v>-107539</v>
      </c>
      <c r="M61" t="s">
        <v>70</v>
      </c>
    </row>
    <row r="62" spans="1:13" x14ac:dyDescent="0.2">
      <c r="A62" s="33" t="s">
        <v>49</v>
      </c>
      <c r="B62" s="6">
        <v>1126169</v>
      </c>
      <c r="C62" s="6">
        <v>0</v>
      </c>
      <c r="D62" s="6">
        <v>1126169</v>
      </c>
      <c r="E62" s="6" t="s">
        <v>104</v>
      </c>
      <c r="F62" s="6" t="s">
        <v>104</v>
      </c>
      <c r="G62" s="6" t="s">
        <v>104</v>
      </c>
      <c r="H62" s="6">
        <v>1126169</v>
      </c>
      <c r="I62" s="6" t="s">
        <v>104</v>
      </c>
      <c r="L62" s="13">
        <f t="shared" si="0"/>
        <v>1126169</v>
      </c>
      <c r="M62" t="s">
        <v>71</v>
      </c>
    </row>
    <row r="63" spans="1:13" x14ac:dyDescent="0.2">
      <c r="A63" s="33" t="s">
        <v>50</v>
      </c>
      <c r="B63" s="6">
        <v>296492</v>
      </c>
      <c r="C63" s="6">
        <v>1000</v>
      </c>
      <c r="D63" s="6">
        <v>295492</v>
      </c>
      <c r="E63" s="6" t="s">
        <v>104</v>
      </c>
      <c r="F63" s="6" t="s">
        <v>104</v>
      </c>
      <c r="G63" s="6" t="s">
        <v>104</v>
      </c>
      <c r="H63" s="6">
        <v>295492</v>
      </c>
      <c r="I63" s="6" t="s">
        <v>104</v>
      </c>
      <c r="L63" s="13">
        <f t="shared" si="0"/>
        <v>295492</v>
      </c>
      <c r="M63" t="s">
        <v>71</v>
      </c>
    </row>
    <row r="64" spans="1:13" x14ac:dyDescent="0.2">
      <c r="A64" s="33" t="s">
        <v>128</v>
      </c>
      <c r="B64" s="6">
        <v>4002</v>
      </c>
      <c r="C64" s="6">
        <v>29803</v>
      </c>
      <c r="D64" s="6" t="s">
        <v>104</v>
      </c>
      <c r="E64" s="6">
        <v>25801</v>
      </c>
      <c r="F64" s="6" t="s">
        <v>104</v>
      </c>
      <c r="G64" s="6" t="s">
        <v>104</v>
      </c>
      <c r="H64" s="6" t="s">
        <v>104</v>
      </c>
      <c r="I64" s="6">
        <v>25801</v>
      </c>
      <c r="L64" s="13">
        <f t="shared" si="0"/>
        <v>-25801</v>
      </c>
      <c r="M64" t="s">
        <v>70</v>
      </c>
    </row>
    <row r="65" spans="1:12" x14ac:dyDescent="0.2">
      <c r="A65" s="7" t="s">
        <v>51</v>
      </c>
      <c r="B65" s="8">
        <v>1005227598.4242858</v>
      </c>
      <c r="C65" s="8">
        <v>1005227598.4242857</v>
      </c>
      <c r="D65" s="8">
        <v>403790617.42428571</v>
      </c>
      <c r="E65" s="8">
        <v>403790617.42428571</v>
      </c>
      <c r="F65" s="8">
        <v>66702055.714285716</v>
      </c>
      <c r="G65" s="8">
        <v>57901201.42428571</v>
      </c>
      <c r="H65" s="8">
        <v>337088561.71000004</v>
      </c>
      <c r="I65" s="8">
        <v>345889416</v>
      </c>
      <c r="L65" s="13"/>
    </row>
    <row r="66" spans="1:12" x14ac:dyDescent="0.2">
      <c r="A66" s="9" t="s">
        <v>52</v>
      </c>
      <c r="B66" s="6"/>
      <c r="C66" s="6"/>
      <c r="D66" s="6"/>
      <c r="E66" s="6"/>
      <c r="F66" s="6"/>
      <c r="G66" s="6">
        <v>8800854.2900000066</v>
      </c>
      <c r="H66" s="6">
        <v>8800854.2899999619</v>
      </c>
      <c r="I66" s="6">
        <v>0</v>
      </c>
      <c r="L66" s="13"/>
    </row>
    <row r="67" spans="1:12" x14ac:dyDescent="0.2">
      <c r="A67" s="7" t="s">
        <v>53</v>
      </c>
      <c r="B67" s="8">
        <v>1005227598.4242858</v>
      </c>
      <c r="C67" s="8">
        <v>1005227598.4242857</v>
      </c>
      <c r="D67" s="8">
        <v>403790617.42428571</v>
      </c>
      <c r="E67" s="8">
        <v>403790617.42428571</v>
      </c>
      <c r="F67" s="8">
        <v>66702055.714285716</v>
      </c>
      <c r="G67" s="8">
        <v>66702055.714285716</v>
      </c>
      <c r="H67" s="8">
        <v>345889416</v>
      </c>
      <c r="I67" s="8">
        <v>345889416</v>
      </c>
      <c r="L67" s="13"/>
    </row>
    <row r="68" spans="1:12" x14ac:dyDescent="0.2">
      <c r="A68" s="10"/>
      <c r="B68" s="11"/>
      <c r="C68" s="11"/>
      <c r="D68" s="11"/>
      <c r="E68" s="11"/>
      <c r="F68" s="11"/>
      <c r="G68" s="11"/>
      <c r="H68" s="11"/>
      <c r="I68" s="11"/>
    </row>
    <row r="69" spans="1:12" x14ac:dyDescent="0.2">
      <c r="A69" s="10"/>
      <c r="B69" s="12"/>
      <c r="C69" s="12"/>
      <c r="D69" s="11"/>
      <c r="E69" s="11"/>
      <c r="F69" s="11"/>
      <c r="G69" s="11"/>
      <c r="H69" s="11"/>
      <c r="I69" s="11"/>
    </row>
    <row r="70" spans="1:12" x14ac:dyDescent="0.2">
      <c r="A70" s="12"/>
      <c r="B70" s="12"/>
      <c r="C70" s="12"/>
      <c r="D70" s="11"/>
      <c r="E70" s="11"/>
      <c r="F70" s="11"/>
      <c r="G70" s="11"/>
      <c r="H70" s="11"/>
      <c r="I70" s="11"/>
    </row>
    <row r="71" spans="1:12" x14ac:dyDescent="0.2">
      <c r="A71" s="12"/>
      <c r="B71" s="12"/>
      <c r="C71" s="11"/>
      <c r="D71" s="11"/>
      <c r="E71" s="165"/>
      <c r="F71" s="165"/>
      <c r="G71" s="165"/>
      <c r="H71" s="165"/>
      <c r="I71" s="11"/>
    </row>
    <row r="72" spans="1:12" x14ac:dyDescent="0.2">
      <c r="A72" s="10"/>
      <c r="B72" s="11"/>
      <c r="C72" s="11"/>
      <c r="D72" s="11"/>
      <c r="E72" s="166"/>
      <c r="F72" s="166"/>
      <c r="G72" s="166"/>
      <c r="H72" s="166"/>
      <c r="I72" s="11"/>
    </row>
    <row r="73" spans="1:12" x14ac:dyDescent="0.2">
      <c r="A73" s="10"/>
      <c r="B73" s="11"/>
      <c r="C73" s="11"/>
      <c r="D73" s="11"/>
      <c r="E73" s="162"/>
      <c r="F73" s="162"/>
      <c r="G73" s="162"/>
      <c r="H73" s="162"/>
      <c r="I73" s="11"/>
    </row>
    <row r="74" spans="1:12" x14ac:dyDescent="0.2">
      <c r="A74" s="10"/>
      <c r="B74" s="11"/>
      <c r="C74" s="11"/>
      <c r="D74" s="11"/>
      <c r="E74" s="162"/>
      <c r="F74" s="162"/>
      <c r="G74" s="162"/>
      <c r="H74" s="162"/>
      <c r="I74" s="11"/>
    </row>
    <row r="75" spans="1:12" x14ac:dyDescent="0.2">
      <c r="A75" s="10"/>
      <c r="B75" s="11"/>
      <c r="C75" s="11"/>
      <c r="D75" s="11"/>
      <c r="E75" s="163"/>
      <c r="F75" s="163"/>
      <c r="G75" s="163"/>
      <c r="H75" s="163"/>
      <c r="I75" s="11"/>
    </row>
    <row r="76" spans="1:12" x14ac:dyDescent="0.2">
      <c r="A76" s="10"/>
      <c r="B76" s="11"/>
      <c r="C76" s="11"/>
      <c r="D76" s="11"/>
      <c r="E76" s="163"/>
      <c r="F76" s="163"/>
      <c r="G76" s="163"/>
      <c r="H76" s="163"/>
      <c r="I76" s="11"/>
    </row>
  </sheetData>
  <autoFilter ref="A2:J67" xr:uid="{A6CBDA29-3673-E648-A7BD-1F0287077826}"/>
  <mergeCells count="10">
    <mergeCell ref="E73:H73"/>
    <mergeCell ref="E74:H74"/>
    <mergeCell ref="E75:H75"/>
    <mergeCell ref="E76:H76"/>
    <mergeCell ref="B1:C1"/>
    <mergeCell ref="D1:E1"/>
    <mergeCell ref="F1:G1"/>
    <mergeCell ref="H1:I1"/>
    <mergeCell ref="E71:H71"/>
    <mergeCell ref="E72:H7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9840-CE3A-F642-9792-81F9BB0A5239}">
  <dimension ref="A1:H1048576"/>
  <sheetViews>
    <sheetView topLeftCell="A54" zoomScale="144" workbookViewId="0">
      <selection activeCell="A66" sqref="A66"/>
    </sheetView>
  </sheetViews>
  <sheetFormatPr baseColWidth="10" defaultRowHeight="17" thickBottom="1" x14ac:dyDescent="0.25"/>
  <cols>
    <col min="1" max="1" width="24" style="31" customWidth="1"/>
    <col min="2" max="2" width="35.6640625" customWidth="1"/>
    <col min="3" max="3" width="17.6640625" bestFit="1" customWidth="1"/>
    <col min="4" max="4" width="12.5" bestFit="1" customWidth="1"/>
    <col min="5" max="5" width="0" hidden="1" customWidth="1"/>
    <col min="6" max="6" width="13.6640625" hidden="1" customWidth="1"/>
    <col min="7" max="7" width="0" hidden="1" customWidth="1"/>
    <col min="8" max="8" width="13.5" hidden="1" customWidth="1"/>
  </cols>
  <sheetData>
    <row r="1" spans="1:6" ht="22" thickBot="1" x14ac:dyDescent="0.25">
      <c r="B1" s="16" t="s">
        <v>5</v>
      </c>
      <c r="C1" s="16">
        <v>2024</v>
      </c>
    </row>
    <row r="2" spans="1:6" ht="27" thickBot="1" x14ac:dyDescent="0.3">
      <c r="A2" s="32" t="s">
        <v>130</v>
      </c>
      <c r="B2" s="17" t="s">
        <v>14</v>
      </c>
      <c r="C2" s="23">
        <v>24425392</v>
      </c>
      <c r="D2" s="30"/>
    </row>
    <row r="3" spans="1:6" ht="27" thickBot="1" x14ac:dyDescent="0.3">
      <c r="A3" s="32" t="s">
        <v>130</v>
      </c>
      <c r="B3" s="18" t="s">
        <v>15</v>
      </c>
      <c r="C3" s="23">
        <v>21291040</v>
      </c>
      <c r="D3" s="30"/>
    </row>
    <row r="4" spans="1:6" ht="27" thickBot="1" x14ac:dyDescent="0.3">
      <c r="A4" s="32" t="s">
        <v>130</v>
      </c>
      <c r="B4" s="18" t="s">
        <v>16</v>
      </c>
      <c r="C4" s="23">
        <v>2646542</v>
      </c>
      <c r="D4" s="30"/>
    </row>
    <row r="5" spans="1:6" ht="25" thickBot="1" x14ac:dyDescent="0.3">
      <c r="A5" s="53" t="s">
        <v>149</v>
      </c>
      <c r="B5" s="18" t="s">
        <v>105</v>
      </c>
      <c r="C5" s="23">
        <v>0</v>
      </c>
      <c r="D5" s="30"/>
      <c r="F5" s="15"/>
    </row>
    <row r="6" spans="1:6" ht="22" thickBot="1" x14ac:dyDescent="0.3">
      <c r="A6" s="53" t="s">
        <v>157</v>
      </c>
      <c r="B6" s="18" t="s">
        <v>17</v>
      </c>
      <c r="C6" s="23">
        <v>0</v>
      </c>
      <c r="D6" s="30"/>
      <c r="F6" s="15"/>
    </row>
    <row r="7" spans="1:6" ht="22" thickBot="1" x14ac:dyDescent="0.3">
      <c r="A7" s="32" t="s">
        <v>167</v>
      </c>
      <c r="B7" s="19" t="s">
        <v>18</v>
      </c>
      <c r="C7" s="23">
        <v>917590</v>
      </c>
      <c r="D7" s="30"/>
    </row>
    <row r="8" spans="1:6" ht="27" thickBot="1" x14ac:dyDescent="0.3">
      <c r="A8" s="32" t="s">
        <v>172</v>
      </c>
      <c r="B8" s="19" t="s">
        <v>19</v>
      </c>
      <c r="C8" s="23">
        <v>-917590</v>
      </c>
      <c r="D8" s="30"/>
    </row>
    <row r="9" spans="1:6" ht="22" thickBot="1" x14ac:dyDescent="0.3">
      <c r="A9" s="32" t="s">
        <v>171</v>
      </c>
      <c r="B9" s="19" t="s">
        <v>20</v>
      </c>
      <c r="C9" s="23">
        <v>500000</v>
      </c>
      <c r="D9" s="30"/>
    </row>
    <row r="10" spans="1:6" ht="27" thickBot="1" x14ac:dyDescent="0.3">
      <c r="A10" s="32" t="s">
        <v>172</v>
      </c>
      <c r="B10" s="18" t="s">
        <v>21</v>
      </c>
      <c r="C10" s="23">
        <v>-500000</v>
      </c>
      <c r="D10" s="30"/>
    </row>
    <row r="11" spans="1:6" ht="27" thickBot="1" x14ac:dyDescent="0.3">
      <c r="A11" s="32" t="s">
        <v>172</v>
      </c>
      <c r="B11" s="18" t="s">
        <v>106</v>
      </c>
      <c r="C11" s="23">
        <v>-4027914.4242857145</v>
      </c>
      <c r="D11" s="30"/>
    </row>
    <row r="12" spans="1:6" ht="22" thickBot="1" x14ac:dyDescent="0.3">
      <c r="A12" s="32" t="s">
        <v>169</v>
      </c>
      <c r="B12" s="18" t="s">
        <v>22</v>
      </c>
      <c r="C12" s="23">
        <v>5639072</v>
      </c>
      <c r="D12" s="30"/>
    </row>
    <row r="13" spans="1:6" ht="27" thickBot="1" x14ac:dyDescent="0.3">
      <c r="A13" s="32" t="s">
        <v>140</v>
      </c>
      <c r="B13" s="18" t="s">
        <v>107</v>
      </c>
      <c r="C13" s="23">
        <v>-14472051</v>
      </c>
      <c r="D13" s="30"/>
    </row>
    <row r="14" spans="1:6" ht="27" thickBot="1" x14ac:dyDescent="0.3">
      <c r="A14" s="32" t="s">
        <v>140</v>
      </c>
      <c r="B14" s="18" t="s">
        <v>108</v>
      </c>
      <c r="C14" s="23">
        <v>-1650076</v>
      </c>
      <c r="D14" s="30"/>
    </row>
    <row r="15" spans="1:6" ht="27" thickBot="1" x14ac:dyDescent="0.3">
      <c r="A15" s="32" t="s">
        <v>140</v>
      </c>
      <c r="B15" s="18" t="s">
        <v>23</v>
      </c>
      <c r="C15" s="23">
        <v>-3322694</v>
      </c>
      <c r="D15" s="30"/>
    </row>
    <row r="16" spans="1:6" ht="27" thickBot="1" x14ac:dyDescent="0.3">
      <c r="A16" s="32" t="s">
        <v>140</v>
      </c>
      <c r="B16" s="18" t="s">
        <v>24</v>
      </c>
      <c r="C16" s="23">
        <v>0</v>
      </c>
      <c r="D16" s="30"/>
    </row>
    <row r="17" spans="1:8" ht="27" thickBot="1" x14ac:dyDescent="0.3">
      <c r="A17" s="32" t="s">
        <v>140</v>
      </c>
      <c r="B17" s="18" t="s">
        <v>109</v>
      </c>
      <c r="C17" s="23">
        <v>0</v>
      </c>
      <c r="D17" s="30"/>
    </row>
    <row r="18" spans="1:8" ht="27" thickBot="1" x14ac:dyDescent="0.3">
      <c r="A18" s="32" t="s">
        <v>140</v>
      </c>
      <c r="B18" s="20" t="s">
        <v>0</v>
      </c>
      <c r="C18" s="23">
        <v>0</v>
      </c>
      <c r="D18" s="30"/>
    </row>
    <row r="19" spans="1:8" ht="22" thickBot="1" x14ac:dyDescent="0.3">
      <c r="A19" s="32" t="s">
        <v>148</v>
      </c>
      <c r="B19" s="20" t="s">
        <v>110</v>
      </c>
      <c r="C19" s="23">
        <v>-332038</v>
      </c>
      <c r="D19" s="30"/>
    </row>
    <row r="20" spans="1:8" ht="27" thickBot="1" x14ac:dyDescent="0.3">
      <c r="A20" s="32" t="s">
        <v>184</v>
      </c>
      <c r="B20" s="18" t="s">
        <v>25</v>
      </c>
      <c r="C20" s="23">
        <v>-10000000</v>
      </c>
      <c r="D20" s="30"/>
    </row>
    <row r="21" spans="1:8" ht="27" thickBot="1" x14ac:dyDescent="0.3">
      <c r="A21" s="32" t="s">
        <v>184</v>
      </c>
      <c r="B21" s="18" t="s">
        <v>26</v>
      </c>
      <c r="C21" s="23">
        <v>-22678838</v>
      </c>
      <c r="D21" s="30"/>
    </row>
    <row r="22" spans="1:8" ht="22" thickBot="1" x14ac:dyDescent="0.3">
      <c r="A22" s="32" t="s">
        <v>182</v>
      </c>
      <c r="B22" s="18" t="s">
        <v>111</v>
      </c>
      <c r="C22" s="23">
        <v>11282419.714285716</v>
      </c>
      <c r="D22" s="30"/>
    </row>
    <row r="23" spans="1:8" ht="22" thickBot="1" x14ac:dyDescent="0.3">
      <c r="A23" s="32" t="s">
        <v>102</v>
      </c>
      <c r="B23" s="18" t="s">
        <v>27</v>
      </c>
      <c r="C23" s="23">
        <v>805581.71</v>
      </c>
      <c r="D23" s="30"/>
    </row>
    <row r="24" spans="1:8" ht="22" thickBot="1" x14ac:dyDescent="0.3">
      <c r="A24" s="32" t="s">
        <v>101</v>
      </c>
      <c r="B24" s="18" t="s">
        <v>112</v>
      </c>
      <c r="C24" s="23">
        <v>-6240</v>
      </c>
      <c r="D24" s="30"/>
    </row>
    <row r="25" spans="1:8" ht="22" thickBot="1" x14ac:dyDescent="0.3">
      <c r="A25" s="32" t="s">
        <v>98</v>
      </c>
      <c r="B25" s="18" t="s">
        <v>113</v>
      </c>
      <c r="C25" s="23">
        <v>-261776029</v>
      </c>
      <c r="D25" s="30"/>
    </row>
    <row r="26" spans="1:8" ht="22" thickBot="1" x14ac:dyDescent="0.3">
      <c r="A26" s="32" t="s">
        <v>97</v>
      </c>
      <c r="B26" s="18" t="s">
        <v>114</v>
      </c>
      <c r="C26" s="23">
        <v>-348434</v>
      </c>
      <c r="D26" s="30"/>
      <c r="F26" s="26" t="s">
        <v>92</v>
      </c>
      <c r="G26" s="24">
        <v>19342758</v>
      </c>
      <c r="H26" t="s">
        <v>94</v>
      </c>
    </row>
    <row r="27" spans="1:8" ht="22" thickBot="1" x14ac:dyDescent="0.3">
      <c r="A27" s="32" t="s">
        <v>97</v>
      </c>
      <c r="B27" s="18" t="s">
        <v>28</v>
      </c>
      <c r="C27" s="23">
        <v>-1831236</v>
      </c>
      <c r="D27" s="30"/>
      <c r="F27" s="26" t="s">
        <v>91</v>
      </c>
      <c r="G27" s="24">
        <v>2430136</v>
      </c>
      <c r="H27" t="s">
        <v>94</v>
      </c>
    </row>
    <row r="28" spans="1:8" ht="22" thickBot="1" x14ac:dyDescent="0.3">
      <c r="A28" s="32" t="s">
        <v>97</v>
      </c>
      <c r="B28" s="18" t="s">
        <v>115</v>
      </c>
      <c r="C28" s="23">
        <v>-4200000</v>
      </c>
      <c r="D28" s="30"/>
      <c r="F28" s="26" t="s">
        <v>90</v>
      </c>
      <c r="G28" s="24">
        <v>2400513</v>
      </c>
      <c r="H28" t="s">
        <v>94</v>
      </c>
    </row>
    <row r="29" spans="1:8" ht="22" thickBot="1" x14ac:dyDescent="0.3">
      <c r="A29" s="32" t="s">
        <v>97</v>
      </c>
      <c r="B29" s="18" t="s">
        <v>116</v>
      </c>
      <c r="C29" s="23">
        <v>-410340</v>
      </c>
      <c r="D29" s="30"/>
      <c r="F29" s="26" t="s">
        <v>95</v>
      </c>
      <c r="G29" s="24">
        <v>7835010</v>
      </c>
      <c r="H29" t="s">
        <v>94</v>
      </c>
    </row>
    <row r="30" spans="1:8" ht="22" thickBot="1" x14ac:dyDescent="0.3">
      <c r="A30" s="32" t="s">
        <v>97</v>
      </c>
      <c r="B30" s="18" t="s">
        <v>29</v>
      </c>
      <c r="C30" s="23">
        <v>-16367523</v>
      </c>
      <c r="D30" s="30"/>
    </row>
    <row r="31" spans="1:8" ht="22" thickBot="1" x14ac:dyDescent="0.3">
      <c r="A31" s="32" t="s">
        <v>97</v>
      </c>
      <c r="B31" s="18" t="s">
        <v>30</v>
      </c>
      <c r="C31" s="23">
        <v>-1675838</v>
      </c>
      <c r="D31" s="30"/>
      <c r="F31" s="25" t="s">
        <v>72</v>
      </c>
      <c r="G31" s="24">
        <v>4296946</v>
      </c>
      <c r="H31" t="s">
        <v>94</v>
      </c>
    </row>
    <row r="32" spans="1:8" ht="22" thickBot="1" x14ac:dyDescent="0.3">
      <c r="A32" s="32" t="s">
        <v>96</v>
      </c>
      <c r="B32" s="18" t="s">
        <v>31</v>
      </c>
      <c r="C32" s="23">
        <v>-56714921</v>
      </c>
      <c r="D32" s="30"/>
    </row>
    <row r="33" spans="1:8" ht="22" thickBot="1" x14ac:dyDescent="0.3">
      <c r="A33" s="32" t="s">
        <v>97</v>
      </c>
      <c r="B33" s="18" t="s">
        <v>117</v>
      </c>
      <c r="C33" s="23">
        <v>-2425515</v>
      </c>
      <c r="D33" s="30"/>
      <c r="F33" s="26" t="s">
        <v>73</v>
      </c>
      <c r="G33" s="24">
        <v>4982007</v>
      </c>
      <c r="H33" t="s">
        <v>94</v>
      </c>
    </row>
    <row r="34" spans="1:8" ht="26" customHeight="1" thickBot="1" x14ac:dyDescent="0.3">
      <c r="A34" s="32" t="s">
        <v>99</v>
      </c>
      <c r="B34" s="18" t="s">
        <v>32</v>
      </c>
      <c r="C34" s="23">
        <v>1514864</v>
      </c>
      <c r="D34" s="30"/>
    </row>
    <row r="35" spans="1:8" ht="27" thickBot="1" x14ac:dyDescent="0.3">
      <c r="A35" s="32" t="s">
        <v>99</v>
      </c>
      <c r="B35" s="18" t="s">
        <v>118</v>
      </c>
      <c r="C35" s="23">
        <v>4384117</v>
      </c>
      <c r="D35" s="30"/>
      <c r="F35" s="26"/>
      <c r="G35" s="24"/>
    </row>
    <row r="36" spans="1:8" ht="27" thickBot="1" x14ac:dyDescent="0.3">
      <c r="A36" s="32" t="s">
        <v>99</v>
      </c>
      <c r="B36" s="18" t="s">
        <v>119</v>
      </c>
      <c r="C36" s="23">
        <v>228456516</v>
      </c>
      <c r="D36" s="30"/>
    </row>
    <row r="37" spans="1:8" ht="27" thickBot="1" x14ac:dyDescent="0.3">
      <c r="A37" s="32" t="s">
        <v>99</v>
      </c>
      <c r="B37" s="18" t="s">
        <v>33</v>
      </c>
      <c r="C37" s="23">
        <v>5193993</v>
      </c>
      <c r="D37" s="30"/>
      <c r="F37" s="26" t="s">
        <v>74</v>
      </c>
      <c r="G37" s="24">
        <v>9207573</v>
      </c>
      <c r="H37" t="s">
        <v>94</v>
      </c>
    </row>
    <row r="38" spans="1:8" ht="27" thickBot="1" x14ac:dyDescent="0.3">
      <c r="A38" s="32" t="s">
        <v>99</v>
      </c>
      <c r="B38" s="18" t="s">
        <v>34</v>
      </c>
      <c r="C38" s="23">
        <v>5720772</v>
      </c>
      <c r="D38" s="30"/>
    </row>
    <row r="39" spans="1:8" ht="27" thickBot="1" x14ac:dyDescent="0.3">
      <c r="A39" s="32" t="s">
        <v>99</v>
      </c>
      <c r="B39" s="18" t="s">
        <v>35</v>
      </c>
      <c r="C39" s="23">
        <v>1880146</v>
      </c>
      <c r="D39" s="30"/>
      <c r="F39" s="26" t="s">
        <v>75</v>
      </c>
      <c r="G39" s="24">
        <v>1936773</v>
      </c>
      <c r="H39" t="s">
        <v>94</v>
      </c>
    </row>
    <row r="40" spans="1:8" ht="27" thickBot="1" x14ac:dyDescent="0.3">
      <c r="A40" s="32" t="s">
        <v>99</v>
      </c>
      <c r="B40" s="18" t="s">
        <v>36</v>
      </c>
      <c r="C40" s="23">
        <v>9638522</v>
      </c>
      <c r="D40" s="30"/>
    </row>
    <row r="41" spans="1:8" ht="27" thickBot="1" x14ac:dyDescent="0.3">
      <c r="A41" s="32" t="s">
        <v>100</v>
      </c>
      <c r="B41" s="18" t="s">
        <v>37</v>
      </c>
      <c r="C41" s="160">
        <v>1266281</v>
      </c>
      <c r="D41" s="30"/>
      <c r="F41" s="26" t="s">
        <v>76</v>
      </c>
      <c r="G41" s="24">
        <v>12995000</v>
      </c>
      <c r="H41" t="s">
        <v>94</v>
      </c>
    </row>
    <row r="42" spans="1:8" ht="27" thickBot="1" x14ac:dyDescent="0.3">
      <c r="A42" s="32" t="s">
        <v>100</v>
      </c>
      <c r="B42" s="18" t="s">
        <v>120</v>
      </c>
      <c r="C42" s="160">
        <v>45309</v>
      </c>
      <c r="D42" s="30"/>
    </row>
    <row r="43" spans="1:8" ht="27" thickBot="1" x14ac:dyDescent="0.3">
      <c r="A43" s="32" t="s">
        <v>99</v>
      </c>
      <c r="B43" s="18" t="s">
        <v>121</v>
      </c>
      <c r="C43" s="23">
        <v>10873483</v>
      </c>
      <c r="D43" s="30"/>
    </row>
    <row r="44" spans="1:8" ht="27" thickBot="1" x14ac:dyDescent="0.3">
      <c r="A44" s="32" t="s">
        <v>99</v>
      </c>
      <c r="B44" s="18" t="s">
        <v>38</v>
      </c>
      <c r="C44" s="23">
        <v>24688893</v>
      </c>
      <c r="D44" s="30"/>
    </row>
    <row r="45" spans="1:8" ht="27" thickBot="1" x14ac:dyDescent="0.3">
      <c r="A45" s="32" t="s">
        <v>100</v>
      </c>
      <c r="B45" s="18" t="s">
        <v>39</v>
      </c>
      <c r="C45" s="160">
        <v>10101213</v>
      </c>
      <c r="D45" s="30"/>
    </row>
    <row r="46" spans="1:8" ht="22" thickBot="1" x14ac:dyDescent="0.3">
      <c r="A46" s="32" t="s">
        <v>101</v>
      </c>
      <c r="B46" s="18" t="s">
        <v>122</v>
      </c>
      <c r="C46" s="23">
        <v>1659554</v>
      </c>
      <c r="D46" s="30"/>
    </row>
    <row r="47" spans="1:8" ht="22" thickBot="1" x14ac:dyDescent="0.3">
      <c r="A47" s="32" t="s">
        <v>101</v>
      </c>
      <c r="B47" s="18" t="s">
        <v>123</v>
      </c>
      <c r="C47" s="23">
        <v>42750</v>
      </c>
      <c r="D47" s="30"/>
    </row>
    <row r="48" spans="1:8" ht="22" thickBot="1" x14ac:dyDescent="0.3">
      <c r="A48" s="32" t="s">
        <v>101</v>
      </c>
      <c r="B48" s="18" t="s">
        <v>40</v>
      </c>
      <c r="C48" s="23">
        <v>1671032</v>
      </c>
      <c r="D48" s="30"/>
    </row>
    <row r="49" spans="1:8" ht="22" thickBot="1" x14ac:dyDescent="0.3">
      <c r="A49" s="32" t="s">
        <v>101</v>
      </c>
      <c r="B49" s="18" t="s">
        <v>41</v>
      </c>
      <c r="C49" s="23">
        <v>2570286</v>
      </c>
      <c r="D49" s="30"/>
    </row>
    <row r="50" spans="1:8" ht="22" thickBot="1" x14ac:dyDescent="0.3">
      <c r="A50" s="32" t="s">
        <v>101</v>
      </c>
      <c r="B50" s="18" t="s">
        <v>42</v>
      </c>
      <c r="C50" s="23">
        <v>151297</v>
      </c>
      <c r="D50" s="30"/>
    </row>
    <row r="51" spans="1:8" ht="22" thickBot="1" x14ac:dyDescent="0.3">
      <c r="A51" s="32" t="s">
        <v>101</v>
      </c>
      <c r="B51" s="18" t="s">
        <v>124</v>
      </c>
      <c r="C51" s="160">
        <v>313970</v>
      </c>
      <c r="D51" s="30"/>
    </row>
    <row r="52" spans="1:8" ht="22" thickBot="1" x14ac:dyDescent="0.3">
      <c r="A52" s="32" t="s">
        <v>101</v>
      </c>
      <c r="B52" s="18" t="s">
        <v>43</v>
      </c>
      <c r="C52" s="160">
        <v>422661</v>
      </c>
      <c r="D52" s="30"/>
      <c r="F52" s="26" t="s">
        <v>93</v>
      </c>
      <c r="H52" s="24">
        <v>1359554</v>
      </c>
    </row>
    <row r="53" spans="1:8" ht="27" thickBot="1" x14ac:dyDescent="0.3">
      <c r="A53" s="32" t="s">
        <v>100</v>
      </c>
      <c r="B53" s="18" t="s">
        <v>44</v>
      </c>
      <c r="C53" s="160">
        <v>17866981</v>
      </c>
      <c r="D53" s="30"/>
      <c r="F53" s="26" t="s">
        <v>83</v>
      </c>
      <c r="H53" s="24">
        <v>189211</v>
      </c>
    </row>
    <row r="54" spans="1:8" ht="22" thickBot="1" x14ac:dyDescent="0.3">
      <c r="A54" s="32" t="s">
        <v>103</v>
      </c>
      <c r="B54" s="18" t="s">
        <v>45</v>
      </c>
      <c r="C54" s="160">
        <v>1294787</v>
      </c>
      <c r="D54" s="30"/>
      <c r="F54" s="26" t="s">
        <v>84</v>
      </c>
      <c r="H54" s="24">
        <v>2320547</v>
      </c>
    </row>
    <row r="55" spans="1:8" ht="22" thickBot="1" x14ac:dyDescent="0.3">
      <c r="A55" s="32" t="s">
        <v>101</v>
      </c>
      <c r="B55" s="18" t="s">
        <v>46</v>
      </c>
      <c r="C55" s="160">
        <v>1438</v>
      </c>
      <c r="D55" s="30"/>
      <c r="F55" s="26" t="s">
        <v>85</v>
      </c>
      <c r="H55" s="24">
        <v>122965</v>
      </c>
    </row>
    <row r="56" spans="1:8" ht="22" thickBot="1" x14ac:dyDescent="0.3">
      <c r="A56" s="32" t="s">
        <v>101</v>
      </c>
      <c r="B56" s="18" t="s">
        <v>47</v>
      </c>
      <c r="C56" s="160">
        <v>314770</v>
      </c>
      <c r="D56" s="30"/>
      <c r="F56" s="26" t="s">
        <v>86</v>
      </c>
      <c r="H56" s="24">
        <v>23500</v>
      </c>
    </row>
    <row r="57" spans="1:8" ht="22" thickBot="1" x14ac:dyDescent="0.3">
      <c r="A57" s="32" t="s">
        <v>101</v>
      </c>
      <c r="B57" s="18" t="s">
        <v>125</v>
      </c>
      <c r="C57" s="160">
        <v>3432909</v>
      </c>
      <c r="D57" s="30"/>
      <c r="F57" s="26" t="s">
        <v>87</v>
      </c>
      <c r="H57" s="24">
        <v>735681</v>
      </c>
    </row>
    <row r="58" spans="1:8" ht="27" thickBot="1" x14ac:dyDescent="0.3">
      <c r="A58" s="32" t="s">
        <v>100</v>
      </c>
      <c r="B58" s="18" t="s">
        <v>126</v>
      </c>
      <c r="C58" s="160">
        <v>914365</v>
      </c>
      <c r="D58" s="30"/>
      <c r="F58" s="26" t="s">
        <v>88</v>
      </c>
      <c r="H58" s="24">
        <v>356683</v>
      </c>
    </row>
    <row r="59" spans="1:8" ht="27" thickBot="1" x14ac:dyDescent="0.3">
      <c r="A59" s="32" t="s">
        <v>100</v>
      </c>
      <c r="B59" s="18" t="s">
        <v>48</v>
      </c>
      <c r="C59" s="160">
        <v>440410</v>
      </c>
      <c r="D59" s="30"/>
      <c r="F59" s="27" t="s">
        <v>89</v>
      </c>
      <c r="G59" s="28"/>
      <c r="H59" s="29">
        <v>1454549</v>
      </c>
    </row>
    <row r="60" spans="1:8" ht="22" thickBot="1" x14ac:dyDescent="0.3">
      <c r="A60" s="32" t="s">
        <v>101</v>
      </c>
      <c r="B60" s="18" t="s">
        <v>127</v>
      </c>
      <c r="C60" s="160">
        <v>-107539</v>
      </c>
      <c r="D60" s="30"/>
      <c r="F60" s="27" t="s">
        <v>82</v>
      </c>
      <c r="G60" s="28"/>
      <c r="H60" s="29">
        <v>360000</v>
      </c>
    </row>
    <row r="61" spans="1:8" ht="22" thickBot="1" x14ac:dyDescent="0.3">
      <c r="A61" s="32" t="s">
        <v>103</v>
      </c>
      <c r="B61" s="18" t="s">
        <v>49</v>
      </c>
      <c r="C61" s="160">
        <v>1126169</v>
      </c>
      <c r="D61" s="30"/>
      <c r="F61" s="26" t="s">
        <v>81</v>
      </c>
      <c r="H61" s="24">
        <v>2045629</v>
      </c>
    </row>
    <row r="62" spans="1:8" ht="22" thickBot="1" x14ac:dyDescent="0.3">
      <c r="A62" s="32" t="s">
        <v>101</v>
      </c>
      <c r="B62" s="18" t="s">
        <v>50</v>
      </c>
      <c r="C62" s="160">
        <v>295492</v>
      </c>
      <c r="D62" s="30"/>
      <c r="F62" s="26" t="s">
        <v>80</v>
      </c>
      <c r="H62" s="24">
        <v>572356</v>
      </c>
    </row>
    <row r="63" spans="1:8" ht="22" thickBot="1" x14ac:dyDescent="0.3">
      <c r="A63" s="32" t="s">
        <v>101</v>
      </c>
      <c r="B63" s="18" t="s">
        <v>128</v>
      </c>
      <c r="C63" s="160">
        <v>-25801</v>
      </c>
      <c r="D63" s="30"/>
      <c r="F63" s="26" t="s">
        <v>79</v>
      </c>
      <c r="H63" s="24">
        <v>2020493</v>
      </c>
    </row>
    <row r="64" spans="1:8" ht="22" thickBot="1" x14ac:dyDescent="0.25">
      <c r="B64" s="21" t="s">
        <v>51</v>
      </c>
      <c r="C64" s="14">
        <f>SUM(C2:C63)</f>
        <v>0</v>
      </c>
      <c r="F64" s="26" t="s">
        <v>77</v>
      </c>
      <c r="H64" s="24">
        <v>17708</v>
      </c>
    </row>
    <row r="65" spans="1:8" ht="22" thickBot="1" x14ac:dyDescent="0.25">
      <c r="A65" s="32" t="s">
        <v>182</v>
      </c>
      <c r="B65" s="22" t="s">
        <v>52</v>
      </c>
      <c r="C65" s="15">
        <f>SUM(C23:C63)</f>
        <v>-8800854.2899999619</v>
      </c>
      <c r="F65" s="26" t="s">
        <v>78</v>
      </c>
      <c r="H65" s="24">
        <v>34948</v>
      </c>
    </row>
    <row r="66" spans="1:8" ht="27" thickBot="1" x14ac:dyDescent="0.25">
      <c r="A66" s="32" t="s">
        <v>246</v>
      </c>
      <c r="B66" s="21" t="s">
        <v>53</v>
      </c>
      <c r="C66" s="15">
        <f>-C65</f>
        <v>8800854.2899999619</v>
      </c>
      <c r="H66" s="24">
        <f>SUM(H52:H65)</f>
        <v>11613824</v>
      </c>
    </row>
    <row r="1048574" ht="16" x14ac:dyDescent="0.2"/>
    <row r="1048575" ht="16" x14ac:dyDescent="0.2"/>
    <row r="1048576" ht="16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40C32-72F3-4689-B29B-8904A96214FE}">
  <dimension ref="A2:K45"/>
  <sheetViews>
    <sheetView workbookViewId="0">
      <selection activeCell="B50" sqref="B50"/>
    </sheetView>
  </sheetViews>
  <sheetFormatPr baseColWidth="10" defaultRowHeight="16" x14ac:dyDescent="0.2"/>
  <cols>
    <col min="1" max="1" width="35.1640625" customWidth="1"/>
    <col min="2" max="2" width="9.83203125" bestFit="1" customWidth="1"/>
    <col min="3" max="3" width="9.83203125" customWidth="1"/>
    <col min="4" max="5" width="0" hidden="1" customWidth="1"/>
    <col min="6" max="6" width="2.83203125" customWidth="1"/>
    <col min="7" max="7" width="38.33203125" customWidth="1"/>
    <col min="8" max="9" width="10.1640625" bestFit="1" customWidth="1"/>
    <col min="10" max="11" width="0" hidden="1" customWidth="1"/>
  </cols>
  <sheetData>
    <row r="2" spans="1:11" x14ac:dyDescent="0.2">
      <c r="A2" s="34" t="s">
        <v>131</v>
      </c>
      <c r="B2" s="34"/>
      <c r="C2" s="34"/>
      <c r="D2" s="35">
        <f>C2-D15</f>
        <v>-2755.4569999999999</v>
      </c>
    </row>
    <row r="3" spans="1:11" x14ac:dyDescent="0.2">
      <c r="A3" s="36"/>
      <c r="B3" s="36"/>
      <c r="C3" s="36"/>
    </row>
    <row r="4" spans="1:11" x14ac:dyDescent="0.2">
      <c r="A4" s="37" t="s">
        <v>132</v>
      </c>
      <c r="B4" s="37"/>
      <c r="C4" s="37"/>
    </row>
    <row r="5" spans="1:11" ht="17" thickBot="1" x14ac:dyDescent="0.25">
      <c r="A5" s="38"/>
      <c r="B5" s="38"/>
      <c r="C5" s="38"/>
    </row>
    <row r="6" spans="1:11" x14ac:dyDescent="0.2">
      <c r="A6" s="167" t="s">
        <v>133</v>
      </c>
      <c r="B6" s="39">
        <v>2024</v>
      </c>
      <c r="C6" s="39">
        <v>2023</v>
      </c>
      <c r="D6" s="39">
        <v>2021</v>
      </c>
      <c r="E6" s="39">
        <v>2020</v>
      </c>
      <c r="F6" s="169"/>
      <c r="G6" s="167" t="s">
        <v>134</v>
      </c>
      <c r="H6" s="39">
        <f>+B6</f>
        <v>2024</v>
      </c>
      <c r="I6" s="39">
        <v>2023</v>
      </c>
      <c r="J6" s="39">
        <v>2021</v>
      </c>
      <c r="K6" s="39">
        <v>2020</v>
      </c>
    </row>
    <row r="7" spans="1:11" ht="17" thickBot="1" x14ac:dyDescent="0.25">
      <c r="A7" s="168"/>
      <c r="B7" s="41" t="s">
        <v>135</v>
      </c>
      <c r="C7" s="41" t="s">
        <v>135</v>
      </c>
      <c r="D7" s="41" t="s">
        <v>135</v>
      </c>
      <c r="E7" s="41" t="s">
        <v>135</v>
      </c>
      <c r="F7" s="169"/>
      <c r="G7" s="168"/>
      <c r="H7" s="41" t="s">
        <v>135</v>
      </c>
      <c r="I7" s="41" t="s">
        <v>135</v>
      </c>
      <c r="J7" s="41" t="s">
        <v>135</v>
      </c>
      <c r="K7" s="41" t="s">
        <v>135</v>
      </c>
    </row>
    <row r="8" spans="1:11" ht="17" thickBot="1" x14ac:dyDescent="0.25">
      <c r="A8" s="42" t="s">
        <v>136</v>
      </c>
      <c r="B8" s="43"/>
      <c r="C8" s="43"/>
      <c r="D8" s="44"/>
      <c r="E8" s="45"/>
      <c r="F8" s="46"/>
      <c r="G8" s="42" t="s">
        <v>137</v>
      </c>
      <c r="H8" s="44"/>
      <c r="I8" s="44"/>
      <c r="J8" s="44"/>
      <c r="K8" s="45"/>
    </row>
    <row r="9" spans="1:11" ht="27" thickBot="1" x14ac:dyDescent="0.25">
      <c r="A9" s="32" t="s">
        <v>130</v>
      </c>
      <c r="B9" s="47">
        <f>SUMIF('Comparativo '!$A$2:$A$63,EEFF!A9,'Comparativo '!$C$2:$C$63)/1000</f>
        <v>48362.974000000002</v>
      </c>
      <c r="C9" s="47">
        <v>23618.466</v>
      </c>
      <c r="D9" s="47">
        <v>70480.94</v>
      </c>
      <c r="E9" s="48">
        <v>118843.003</v>
      </c>
      <c r="F9" s="46"/>
      <c r="G9" s="32" t="s">
        <v>138</v>
      </c>
      <c r="H9" s="47">
        <f>SUMIF('Comparativo '!$A$2:$A$65,EEFF!G9,'Comparativo '!$C$2:$C$65)/1000</f>
        <v>0</v>
      </c>
      <c r="I9" s="47">
        <v>0</v>
      </c>
      <c r="J9" s="47">
        <v>0</v>
      </c>
      <c r="K9" s="47">
        <v>0</v>
      </c>
    </row>
    <row r="10" spans="1:11" ht="17" thickBot="1" x14ac:dyDescent="0.25">
      <c r="A10" s="32" t="s">
        <v>139</v>
      </c>
      <c r="B10" s="47">
        <f>SUMIF('Comparativo '!$A$2:$A$63,EEFF!A10,'Comparativo '!$C$2:$C$63)/1000</f>
        <v>0</v>
      </c>
      <c r="C10" s="47">
        <v>0</v>
      </c>
      <c r="D10" s="47">
        <v>39401.29</v>
      </c>
      <c r="E10" s="48">
        <v>39401.29</v>
      </c>
      <c r="F10" s="46"/>
      <c r="G10" s="32" t="s">
        <v>140</v>
      </c>
      <c r="H10" s="47">
        <f>SUMIF('Comparativo '!$A$2:$A$65,EEFF!G10,'Comparativo '!$C$2:$C$65)/1000</f>
        <v>-19444.821</v>
      </c>
      <c r="I10" s="47">
        <v>-4426.6729999999998</v>
      </c>
      <c r="J10" s="47">
        <v>2334.3509999999997</v>
      </c>
      <c r="K10" s="47">
        <v>12009.152</v>
      </c>
    </row>
    <row r="11" spans="1:11" ht="17" thickBot="1" x14ac:dyDescent="0.25">
      <c r="A11" s="49" t="s">
        <v>141</v>
      </c>
      <c r="B11" s="50"/>
      <c r="C11" s="51"/>
      <c r="D11" s="51"/>
      <c r="E11" s="52"/>
      <c r="F11" s="46"/>
      <c r="G11" s="32" t="s">
        <v>142</v>
      </c>
      <c r="H11" s="47">
        <f>SUMIF('Comparativo '!$A$2:$A$63,EEFF!G11,'Comparativo '!$C$2:$C$63)/1000</f>
        <v>0</v>
      </c>
      <c r="I11" s="47">
        <v>0</v>
      </c>
      <c r="J11" s="47">
        <v>0</v>
      </c>
      <c r="K11" s="47">
        <v>0</v>
      </c>
    </row>
    <row r="12" spans="1:11" ht="17" thickBot="1" x14ac:dyDescent="0.25">
      <c r="A12" s="53" t="s">
        <v>143</v>
      </c>
      <c r="B12" s="47">
        <f>SUMIF('Comparativo '!$A$2:$A$63,EEFF!A12,'Comparativo '!$C$2:$C$63)/1000</f>
        <v>0</v>
      </c>
      <c r="C12" s="47">
        <v>0</v>
      </c>
      <c r="D12" s="47">
        <v>0</v>
      </c>
      <c r="E12" s="54"/>
      <c r="F12" s="46"/>
      <c r="G12" s="49" t="s">
        <v>144</v>
      </c>
      <c r="H12" s="51"/>
      <c r="I12" s="51"/>
      <c r="J12" s="51"/>
      <c r="K12" s="51"/>
    </row>
    <row r="13" spans="1:11" ht="17" thickBot="1" x14ac:dyDescent="0.25">
      <c r="A13" s="53" t="s">
        <v>145</v>
      </c>
      <c r="B13" s="47">
        <f>SUMIF('Comparativo '!$A$2:$A$63,EEFF!A13,'Comparativo '!$C$2:$C$63)/1000</f>
        <v>0</v>
      </c>
      <c r="C13" s="47">
        <v>0</v>
      </c>
      <c r="D13" s="47">
        <v>0</v>
      </c>
      <c r="E13" s="54"/>
      <c r="F13" s="46"/>
      <c r="G13" s="53" t="s">
        <v>146</v>
      </c>
      <c r="H13" s="47">
        <f>SUMIF('Comparativo '!$A$2:$A$65,EEFF!G13,'Comparativo '!$C$2:$C$65)/1000</f>
        <v>0</v>
      </c>
      <c r="I13" s="47">
        <v>0</v>
      </c>
      <c r="J13" s="47">
        <v>0</v>
      </c>
      <c r="K13" s="47">
        <v>0</v>
      </c>
    </row>
    <row r="14" spans="1:11" ht="17" thickBot="1" x14ac:dyDescent="0.25">
      <c r="A14" s="53" t="s">
        <v>147</v>
      </c>
      <c r="B14" s="47">
        <f>SUMIF('Comparativo '!$A$2:$A$63,EEFF!A14,'Comparativo '!$C$2:$C$63)/1000</f>
        <v>0</v>
      </c>
      <c r="C14" s="47">
        <v>0</v>
      </c>
      <c r="D14" s="47">
        <v>0</v>
      </c>
      <c r="E14" s="54"/>
      <c r="F14" s="46"/>
      <c r="G14" s="53" t="s">
        <v>148</v>
      </c>
      <c r="H14" s="47">
        <f>SUMIF('Comparativo '!$A$2:$A$65,EEFF!G14,'Comparativo '!$C$2:$C$65)/1000</f>
        <v>-332.03800000000001</v>
      </c>
      <c r="I14" s="47">
        <v>-216.11600000000001</v>
      </c>
      <c r="J14" s="47">
        <v>1466.35</v>
      </c>
      <c r="K14" s="47">
        <v>3920.6010000000001</v>
      </c>
    </row>
    <row r="15" spans="1:11" ht="17" thickBot="1" x14ac:dyDescent="0.25">
      <c r="A15" s="53" t="s">
        <v>149</v>
      </c>
      <c r="B15" s="47">
        <f>SUMIF('Comparativo '!$A$2:$A$63,EEFF!A15,'Comparativo '!$C$2:$C$63)/1000</f>
        <v>0</v>
      </c>
      <c r="C15" s="47">
        <v>0</v>
      </c>
      <c r="D15" s="47">
        <v>2755.4569999999999</v>
      </c>
      <c r="E15" s="48">
        <v>2231</v>
      </c>
      <c r="F15" s="46"/>
      <c r="G15" s="53" t="s">
        <v>150</v>
      </c>
      <c r="H15" s="47">
        <f>SUMIF('Comparativo '!$A$2:$A$65,EEFF!G15,'Comparativo '!$C$2:$C$65)/1000</f>
        <v>0</v>
      </c>
      <c r="I15" s="47">
        <v>0</v>
      </c>
      <c r="J15" s="47">
        <v>0</v>
      </c>
      <c r="K15" s="47">
        <v>0</v>
      </c>
    </row>
    <row r="16" spans="1:11" ht="17" thickBot="1" x14ac:dyDescent="0.25">
      <c r="A16" s="49" t="s">
        <v>151</v>
      </c>
      <c r="B16" s="50"/>
      <c r="C16" s="51"/>
      <c r="D16" s="51"/>
      <c r="E16" s="52"/>
      <c r="F16" s="46"/>
      <c r="G16" s="53" t="s">
        <v>152</v>
      </c>
      <c r="H16" s="47">
        <f>SUMIF('Comparativo '!$A$2:$A$65,EEFF!G16,'Comparativo '!$C$2:$C$65)/1000</f>
        <v>0</v>
      </c>
      <c r="I16" s="47">
        <v>0</v>
      </c>
      <c r="J16" s="47">
        <v>0</v>
      </c>
      <c r="K16" s="47">
        <v>0</v>
      </c>
    </row>
    <row r="17" spans="1:11" ht="17" thickBot="1" x14ac:dyDescent="0.25">
      <c r="A17" s="53" t="s">
        <v>153</v>
      </c>
      <c r="B17" s="47">
        <f>SUMIF('Comparativo '!$A$2:$A$63,EEFF!A17,'Comparativo '!$C$2:$C$63)/1000</f>
        <v>0</v>
      </c>
      <c r="C17" s="47">
        <v>0</v>
      </c>
      <c r="D17" s="47">
        <v>0</v>
      </c>
      <c r="E17" s="54"/>
      <c r="F17" s="46"/>
      <c r="G17" s="53" t="s">
        <v>154</v>
      </c>
      <c r="H17" s="47">
        <f>SUMIF('Comparativo '!$A$2:$A$65,EEFF!G17,'Comparativo '!$C$2:$C$65)/1000</f>
        <v>0</v>
      </c>
      <c r="I17" s="47">
        <v>0</v>
      </c>
      <c r="J17" s="47">
        <v>0</v>
      </c>
      <c r="K17" s="47">
        <v>0</v>
      </c>
    </row>
    <row r="18" spans="1:11" ht="17" thickBot="1" x14ac:dyDescent="0.25">
      <c r="A18" s="53" t="s">
        <v>155</v>
      </c>
      <c r="B18" s="47">
        <f>SUMIF('Comparativo '!$A$2:$A$63,EEFF!A18,'Comparativo '!$C$2:$C$63)/1000</f>
        <v>0</v>
      </c>
      <c r="C18" s="47">
        <v>0</v>
      </c>
      <c r="D18" s="47">
        <v>0</v>
      </c>
      <c r="E18" s="54"/>
      <c r="F18" s="55"/>
      <c r="G18" s="53"/>
      <c r="H18" s="47"/>
      <c r="I18" s="47"/>
      <c r="J18" s="47"/>
      <c r="K18" s="47"/>
    </row>
    <row r="19" spans="1:11" ht="17" thickBot="1" x14ac:dyDescent="0.25">
      <c r="A19" s="53" t="s">
        <v>156</v>
      </c>
      <c r="B19" s="47">
        <f>SUMIF('Comparativo '!$A$2:$A$63,EEFF!A19,'Comparativo '!$C$2:$C$63)/1000</f>
        <v>0</v>
      </c>
      <c r="C19" s="47">
        <v>0</v>
      </c>
      <c r="D19" s="47">
        <v>0</v>
      </c>
      <c r="E19" s="54"/>
      <c r="F19" s="46"/>
      <c r="G19" s="53"/>
      <c r="H19" s="47"/>
      <c r="I19" s="47"/>
      <c r="J19" s="47"/>
      <c r="K19" s="47"/>
    </row>
    <row r="20" spans="1:11" ht="17" thickBot="1" x14ac:dyDescent="0.25">
      <c r="A20" s="53" t="s">
        <v>157</v>
      </c>
      <c r="B20" s="47">
        <f>SUMIF('Comparativo '!$A$2:$A$63,EEFF!A20,'Comparativo '!$C$2:$C$63)/1000</f>
        <v>0</v>
      </c>
      <c r="C20" s="47">
        <v>4.0019999999999998</v>
      </c>
      <c r="D20" s="47">
        <v>1887.8829999999998</v>
      </c>
      <c r="E20" s="47">
        <v>4.0019999999999998</v>
      </c>
      <c r="F20" s="46"/>
      <c r="G20" s="53"/>
      <c r="H20" s="47"/>
      <c r="I20" s="47"/>
      <c r="J20" s="47"/>
      <c r="K20" s="47"/>
    </row>
    <row r="21" spans="1:11" ht="17" thickBot="1" x14ac:dyDescent="0.25">
      <c r="A21" s="32" t="s">
        <v>158</v>
      </c>
      <c r="B21" s="47">
        <f>SUMIF('Comparativo '!$A$2:$A$63,EEFF!A21,'Comparativo '!$C$2:$C$63)/1000</f>
        <v>0</v>
      </c>
      <c r="C21" s="47">
        <v>0</v>
      </c>
      <c r="D21" s="47">
        <v>0</v>
      </c>
      <c r="E21" s="56"/>
      <c r="F21" s="46"/>
      <c r="G21" s="32"/>
      <c r="H21" s="47"/>
      <c r="I21" s="47"/>
      <c r="J21" s="47"/>
      <c r="K21" s="47"/>
    </row>
    <row r="22" spans="1:11" ht="17" thickBot="1" x14ac:dyDescent="0.25">
      <c r="A22" s="57" t="s">
        <v>159</v>
      </c>
      <c r="B22" s="58">
        <f>SUM(B9:B21)</f>
        <v>48362.974000000002</v>
      </c>
      <c r="C22" s="58">
        <f>SUM(C9:C21)</f>
        <v>23622.468000000001</v>
      </c>
      <c r="D22" s="59">
        <f>SUM(D9:D21)</f>
        <v>114525.57</v>
      </c>
      <c r="E22" s="59">
        <f>SUM(E9:E21)</f>
        <v>160479.29500000001</v>
      </c>
      <c r="F22" s="46"/>
      <c r="G22" s="57" t="s">
        <v>160</v>
      </c>
      <c r="H22" s="60">
        <f>SUM(H9:H21)</f>
        <v>-19776.859</v>
      </c>
      <c r="I22" s="60">
        <f>SUM(I9:I21)</f>
        <v>-4642.7889999999998</v>
      </c>
      <c r="J22" s="60">
        <f t="shared" ref="J22" si="0">SUM(J9:J21)</f>
        <v>3800.7009999999996</v>
      </c>
      <c r="K22" s="60">
        <f>SUM(K9:K21)</f>
        <v>15929.753000000001</v>
      </c>
    </row>
    <row r="23" spans="1:11" ht="17" thickBot="1" x14ac:dyDescent="0.25">
      <c r="A23" s="61"/>
      <c r="B23" s="61"/>
      <c r="C23" s="61"/>
      <c r="D23" s="61"/>
      <c r="E23" s="61"/>
      <c r="F23" s="46"/>
      <c r="G23" s="61"/>
      <c r="H23" s="61"/>
      <c r="I23" s="61"/>
      <c r="J23" s="61"/>
      <c r="K23" s="61"/>
    </row>
    <row r="24" spans="1:11" ht="17" thickBot="1" x14ac:dyDescent="0.25">
      <c r="A24" s="42" t="s">
        <v>161</v>
      </c>
      <c r="B24" s="43"/>
      <c r="C24" s="52"/>
      <c r="D24" s="52"/>
      <c r="E24" s="62"/>
      <c r="F24" s="46"/>
      <c r="G24" s="42" t="s">
        <v>162</v>
      </c>
      <c r="H24" s="52"/>
      <c r="I24" s="52"/>
      <c r="J24" s="52"/>
      <c r="K24" s="62"/>
    </row>
    <row r="25" spans="1:11" ht="27" thickBot="1" x14ac:dyDescent="0.25">
      <c r="A25" s="32" t="s">
        <v>163</v>
      </c>
      <c r="B25" s="47">
        <f>SUMIF('Comparativo '!$A$2:$A$63,EEFF!A25,'Comparativo '!$C$2:$C$63)/1000</f>
        <v>0</v>
      </c>
      <c r="C25" s="47">
        <v>0</v>
      </c>
      <c r="D25" s="47">
        <v>0</v>
      </c>
      <c r="E25" s="47">
        <v>0</v>
      </c>
      <c r="F25" s="46"/>
      <c r="G25" s="32" t="s">
        <v>164</v>
      </c>
      <c r="H25" s="47">
        <f>SUMIF('Comparativo '!$A$2:$A$65,EEFF!G25,'Comparativo '!$C$2:$C$65)/1000</f>
        <v>0</v>
      </c>
      <c r="I25" s="47">
        <v>0</v>
      </c>
      <c r="J25" s="47">
        <v>0</v>
      </c>
      <c r="K25" s="47">
        <v>0</v>
      </c>
    </row>
    <row r="26" spans="1:11" ht="17" thickBot="1" x14ac:dyDescent="0.25">
      <c r="A26" s="32" t="s">
        <v>165</v>
      </c>
      <c r="B26" s="47">
        <f>SUMIF('Comparativo '!$A$2:$A$63,EEFF!A26,'Comparativo '!$C$2:$C$63)/1000</f>
        <v>0</v>
      </c>
      <c r="C26" s="47">
        <v>0</v>
      </c>
      <c r="D26" s="47">
        <v>0</v>
      </c>
      <c r="E26" s="47">
        <v>0</v>
      </c>
      <c r="F26" s="46"/>
      <c r="G26" s="32" t="s">
        <v>166</v>
      </c>
      <c r="H26" s="47">
        <f>SUMIF('Comparativo '!$A$2:$A$65,EEFF!G26,'Comparativo '!$C$2:$C$65)/1000</f>
        <v>0</v>
      </c>
      <c r="I26" s="47">
        <v>0</v>
      </c>
      <c r="J26" s="47">
        <v>0</v>
      </c>
      <c r="K26" s="47">
        <v>0</v>
      </c>
    </row>
    <row r="27" spans="1:11" ht="17" thickBot="1" x14ac:dyDescent="0.25">
      <c r="A27" s="32" t="s">
        <v>167</v>
      </c>
      <c r="B27" s="47">
        <f>SUMIF('Comparativo '!$A$2:$A$63,EEFF!A27,'Comparativo '!$C$2:$C$63)/1000</f>
        <v>917.59</v>
      </c>
      <c r="C27" s="47">
        <v>917.59</v>
      </c>
      <c r="D27" s="47">
        <v>917.59</v>
      </c>
      <c r="E27" s="47">
        <v>917.59</v>
      </c>
      <c r="F27" s="46"/>
      <c r="G27" s="32" t="s">
        <v>168</v>
      </c>
      <c r="H27" s="47">
        <f>SUMIF('Comparativo '!$A$2:$A$65,EEFF!G27,'Comparativo '!$C$2:$C$65)/1000</f>
        <v>0</v>
      </c>
      <c r="I27" s="47">
        <v>0</v>
      </c>
      <c r="J27" s="47">
        <v>0</v>
      </c>
      <c r="K27" s="47">
        <v>0</v>
      </c>
    </row>
    <row r="28" spans="1:11" ht="17" thickBot="1" x14ac:dyDescent="0.25">
      <c r="A28" s="32" t="s">
        <v>169</v>
      </c>
      <c r="B28" s="47">
        <f>SUMIF('Comparativo '!$A$2:$A$63,EEFF!A28,'Comparativo '!$C$2:$C$63)/1000</f>
        <v>5639.0720000000001</v>
      </c>
      <c r="C28" s="47">
        <v>5639.0720000000001</v>
      </c>
      <c r="D28" s="47">
        <v>5639.0720000000001</v>
      </c>
      <c r="E28" s="47">
        <v>5639</v>
      </c>
      <c r="F28" s="46"/>
      <c r="G28" s="32" t="s">
        <v>170</v>
      </c>
      <c r="H28" s="47">
        <f>SUMIF('Comparativo '!$A$2:$A$65,EEFF!G28,'Comparativo '!$C$2:$C$65)/1000</f>
        <v>0</v>
      </c>
      <c r="I28" s="47">
        <v>0</v>
      </c>
      <c r="J28" s="47">
        <v>0</v>
      </c>
      <c r="K28" s="47">
        <v>0</v>
      </c>
    </row>
    <row r="29" spans="1:11" ht="17" thickBot="1" x14ac:dyDescent="0.25">
      <c r="A29" s="32" t="s">
        <v>171</v>
      </c>
      <c r="B29" s="47">
        <f>SUMIF('Comparativo '!$A$2:$A$63,EEFF!A29,'Comparativo '!$C$2:$C$63)/1000</f>
        <v>500</v>
      </c>
      <c r="C29" s="47">
        <v>500</v>
      </c>
      <c r="D29" s="47">
        <v>500</v>
      </c>
      <c r="E29" s="47">
        <v>500</v>
      </c>
      <c r="F29" s="63"/>
      <c r="G29" s="32"/>
      <c r="H29" s="47"/>
      <c r="I29" s="54"/>
      <c r="J29" s="54"/>
      <c r="K29" s="54"/>
    </row>
    <row r="30" spans="1:11" ht="17" thickBot="1" x14ac:dyDescent="0.25">
      <c r="A30" s="32" t="s">
        <v>172</v>
      </c>
      <c r="B30" s="47">
        <f>SUMIF('Comparativo '!$A$2:$A$63,EEFF!A30,'Comparativo '!$C$2:$C$63)/1000</f>
        <v>-5445.5044242857148</v>
      </c>
      <c r="C30" s="47">
        <v>-4639.9227142857144</v>
      </c>
      <c r="D30" s="47">
        <v>-2552.9389999999999</v>
      </c>
      <c r="E30" s="47">
        <v>-1278.1110000000001</v>
      </c>
      <c r="F30" s="46"/>
      <c r="G30" s="32"/>
      <c r="H30" s="54"/>
      <c r="I30" s="54"/>
      <c r="J30" s="54"/>
      <c r="K30" s="54"/>
    </row>
    <row r="31" spans="1:11" ht="17" thickBot="1" x14ac:dyDescent="0.25">
      <c r="A31" s="32" t="s">
        <v>173</v>
      </c>
      <c r="B31" s="47"/>
      <c r="C31" s="47"/>
      <c r="D31" s="47">
        <v>0</v>
      </c>
      <c r="E31" s="47">
        <v>0</v>
      </c>
      <c r="F31" s="46"/>
      <c r="G31" s="32"/>
      <c r="H31" s="54"/>
      <c r="I31" s="54"/>
      <c r="J31" s="54"/>
      <c r="K31" s="54"/>
    </row>
    <row r="32" spans="1:11" ht="17" thickBot="1" x14ac:dyDescent="0.25">
      <c r="A32" s="57" t="s">
        <v>174</v>
      </c>
      <c r="B32" s="58">
        <f>SUM(B25:B31)</f>
        <v>1611.1575757142855</v>
      </c>
      <c r="C32" s="58">
        <f>SUM(C25:C31)</f>
        <v>2416.7392857142859</v>
      </c>
      <c r="D32" s="64">
        <f t="shared" ref="D32" si="1">SUM(D25:D31)</f>
        <v>4503.723</v>
      </c>
      <c r="E32" s="64">
        <f>SUM(E25:E31)</f>
        <v>5778.4790000000003</v>
      </c>
      <c r="F32" s="65"/>
      <c r="G32" s="66" t="s">
        <v>175</v>
      </c>
      <c r="H32" s="60">
        <f>SUM(H25:H31)</f>
        <v>0</v>
      </c>
      <c r="I32" s="60">
        <f>SUM(I25:I31)</f>
        <v>0</v>
      </c>
      <c r="J32" s="60">
        <f t="shared" ref="J32" si="2">SUM(J25:J31)</f>
        <v>0</v>
      </c>
      <c r="K32" s="60">
        <f>SUM(K25:K31)</f>
        <v>0</v>
      </c>
    </row>
    <row r="33" spans="1:11" ht="17" thickBot="1" x14ac:dyDescent="0.25">
      <c r="A33" s="61"/>
      <c r="B33" s="61"/>
      <c r="C33" s="67"/>
      <c r="D33" s="67"/>
      <c r="E33" s="67"/>
      <c r="F33" s="65"/>
      <c r="G33" s="65"/>
      <c r="H33" s="68"/>
      <c r="I33" s="68"/>
      <c r="J33" s="68"/>
      <c r="K33" s="68"/>
    </row>
    <row r="34" spans="1:11" ht="17" thickBot="1" x14ac:dyDescent="0.25">
      <c r="A34" s="42" t="s">
        <v>176</v>
      </c>
      <c r="B34" s="43"/>
      <c r="C34" s="69"/>
      <c r="D34" s="69"/>
      <c r="E34" s="70"/>
      <c r="F34" s="65"/>
      <c r="G34" s="71" t="s">
        <v>177</v>
      </c>
      <c r="H34" s="72">
        <f>H22+H32</f>
        <v>-19776.859</v>
      </c>
      <c r="I34" s="72">
        <f>I22+I32</f>
        <v>-4642.7889999999998</v>
      </c>
      <c r="J34" s="72">
        <f t="shared" ref="J34" si="3">J32+J22</f>
        <v>3800.7009999999996</v>
      </c>
      <c r="K34" s="72">
        <f>K32+K22</f>
        <v>15929.753000000001</v>
      </c>
    </row>
    <row r="35" spans="1:11" ht="17" thickBot="1" x14ac:dyDescent="0.25">
      <c r="A35" s="32" t="s">
        <v>178</v>
      </c>
      <c r="B35" s="47">
        <v>0</v>
      </c>
      <c r="C35" s="47">
        <v>0</v>
      </c>
      <c r="D35" s="47">
        <v>0</v>
      </c>
      <c r="E35" s="47">
        <v>0</v>
      </c>
      <c r="F35" s="46"/>
      <c r="G35" s="73"/>
      <c r="H35" s="74"/>
      <c r="I35" s="74"/>
      <c r="J35" s="74"/>
      <c r="K35" s="74"/>
    </row>
    <row r="36" spans="1:11" ht="17" thickBot="1" x14ac:dyDescent="0.25">
      <c r="A36" s="32" t="s">
        <v>179</v>
      </c>
      <c r="B36" s="47">
        <v>0</v>
      </c>
      <c r="C36" s="47">
        <v>0</v>
      </c>
      <c r="D36" s="47">
        <v>0</v>
      </c>
      <c r="E36" s="47">
        <v>0</v>
      </c>
      <c r="F36" s="46"/>
      <c r="G36" s="75" t="s">
        <v>180</v>
      </c>
      <c r="H36" s="76"/>
      <c r="I36" s="76"/>
      <c r="J36" s="76"/>
      <c r="K36" s="77"/>
    </row>
    <row r="37" spans="1:11" ht="17" thickBot="1" x14ac:dyDescent="0.25">
      <c r="A37" s="32" t="s">
        <v>181</v>
      </c>
      <c r="B37" s="47">
        <v>0</v>
      </c>
      <c r="C37" s="47">
        <v>0</v>
      </c>
      <c r="D37" s="47">
        <v>0</v>
      </c>
      <c r="E37" s="47">
        <v>0</v>
      </c>
      <c r="F37" s="46"/>
      <c r="G37" s="32" t="s">
        <v>182</v>
      </c>
      <c r="H37" s="47">
        <f>SUMIF('Comparativo '!$A$2:$A$65,EEFF!G37,'Comparativo '!$C$2:$C$65)/1000</f>
        <v>2481.5654242857545</v>
      </c>
      <c r="I37" s="47">
        <v>-9672.6579999999994</v>
      </c>
      <c r="J37" s="47">
        <v>-34998.587</v>
      </c>
      <c r="K37" s="47">
        <v>150328.09299999999</v>
      </c>
    </row>
    <row r="38" spans="1:11" ht="17" thickBot="1" x14ac:dyDescent="0.25">
      <c r="A38" s="32"/>
      <c r="B38" s="78"/>
      <c r="C38" s="78"/>
      <c r="D38" s="78"/>
      <c r="E38" s="79"/>
      <c r="F38" s="46"/>
      <c r="G38" s="32" t="s">
        <v>183</v>
      </c>
      <c r="H38" s="47">
        <f>SUMIF('Comparativo '!$A$2:$A$65,EEFF!G38,'Comparativo '!$C$2:$C$65)/1000</f>
        <v>0</v>
      </c>
      <c r="I38" s="47">
        <v>0</v>
      </c>
      <c r="J38" s="47">
        <v>0</v>
      </c>
      <c r="K38" s="47">
        <v>0</v>
      </c>
    </row>
    <row r="39" spans="1:11" ht="17" thickBot="1" x14ac:dyDescent="0.25">
      <c r="A39" s="80"/>
      <c r="B39" s="54"/>
      <c r="C39" s="54"/>
      <c r="D39" s="54"/>
      <c r="E39" s="54"/>
      <c r="F39" s="46"/>
      <c r="G39" s="32" t="s">
        <v>184</v>
      </c>
      <c r="H39" s="47">
        <f>SUMIF('Comparativo '!$A$2:$A$65,EEFF!G39,'Comparativo '!$C$2:$C$65)/1000</f>
        <v>-32678.838</v>
      </c>
      <c r="I39" s="47">
        <v>-32678.838</v>
      </c>
      <c r="J39" s="47">
        <v>150227.179</v>
      </c>
      <c r="K39" s="47">
        <v>0</v>
      </c>
    </row>
    <row r="40" spans="1:11" ht="17" thickBot="1" x14ac:dyDescent="0.25">
      <c r="A40" s="57" t="s">
        <v>185</v>
      </c>
      <c r="B40" s="81">
        <v>0</v>
      </c>
      <c r="C40" s="81">
        <v>0</v>
      </c>
      <c r="D40" s="64">
        <v>0</v>
      </c>
      <c r="E40" s="64">
        <v>0</v>
      </c>
      <c r="F40" s="65"/>
      <c r="G40" s="66" t="s">
        <v>186</v>
      </c>
      <c r="H40" s="60">
        <f>SUM(H37:H39)</f>
        <v>-30197.272575714247</v>
      </c>
      <c r="I40" s="60">
        <f>SUM(I37:I39)</f>
        <v>-42351.495999999999</v>
      </c>
      <c r="J40" s="60">
        <f t="shared" ref="J40" si="4">SUM(J37:J39)</f>
        <v>115228.592</v>
      </c>
      <c r="K40" s="60">
        <f>SUM(K37:K39)</f>
        <v>150328.09299999999</v>
      </c>
    </row>
    <row r="41" spans="1:11" ht="17" thickBot="1" x14ac:dyDescent="0.25">
      <c r="A41" s="82"/>
      <c r="B41" s="82"/>
      <c r="C41" s="83"/>
      <c r="D41" s="83"/>
      <c r="E41" s="83"/>
      <c r="F41" s="65"/>
      <c r="G41" s="84"/>
      <c r="H41" s="83"/>
      <c r="I41" s="83"/>
      <c r="J41" s="83"/>
      <c r="K41" s="83"/>
    </row>
    <row r="42" spans="1:11" ht="17" thickBot="1" x14ac:dyDescent="0.25">
      <c r="A42" s="85" t="s">
        <v>187</v>
      </c>
      <c r="B42" s="86">
        <f>B22+B32+B40</f>
        <v>49974.131575714287</v>
      </c>
      <c r="C42" s="86">
        <f>C22+C32+C40</f>
        <v>26039.207285714285</v>
      </c>
      <c r="D42" s="86">
        <f>D22+D32+D40</f>
        <v>119029.29300000001</v>
      </c>
      <c r="E42" s="86">
        <f>E22+E32+E40</f>
        <v>166257.774</v>
      </c>
      <c r="F42" s="65"/>
      <c r="G42" s="71" t="s">
        <v>188</v>
      </c>
      <c r="H42" s="60">
        <f t="shared" ref="H42:J42" si="5">H34+H40</f>
        <v>-49974.131575714244</v>
      </c>
      <c r="I42" s="60">
        <f t="shared" si="5"/>
        <v>-46994.284999999996</v>
      </c>
      <c r="J42" s="60">
        <f t="shared" si="5"/>
        <v>119029.29300000001</v>
      </c>
      <c r="K42" s="60">
        <f>K34+K40</f>
        <v>166257.84599999999</v>
      </c>
    </row>
    <row r="43" spans="1:11" x14ac:dyDescent="0.2">
      <c r="A43" s="38"/>
      <c r="B43" s="38"/>
      <c r="C43" s="38"/>
      <c r="H43" s="35"/>
    </row>
    <row r="44" spans="1:11" x14ac:dyDescent="0.2">
      <c r="A44" s="38"/>
      <c r="B44" s="38"/>
      <c r="C44" s="38"/>
    </row>
    <row r="45" spans="1:11" x14ac:dyDescent="0.2">
      <c r="A45" s="38"/>
      <c r="B45" s="38"/>
      <c r="C45" s="38"/>
    </row>
  </sheetData>
  <mergeCells count="3">
    <mergeCell ref="A6:A7"/>
    <mergeCell ref="F6:F7"/>
    <mergeCell ref="G6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DC9B3-1C44-4B7F-9BDC-97CE50EACEEA}">
  <dimension ref="A1:K112"/>
  <sheetViews>
    <sheetView topLeftCell="A21" workbookViewId="0">
      <selection activeCell="B58" activeCellId="1" sqref="B44 B58"/>
    </sheetView>
  </sheetViews>
  <sheetFormatPr baseColWidth="10" defaultRowHeight="16" x14ac:dyDescent="0.2"/>
  <cols>
    <col min="1" max="1" width="63.83203125" customWidth="1"/>
    <col min="2" max="2" width="10" customWidth="1"/>
    <col min="3" max="3" width="7.1640625" bestFit="1" customWidth="1"/>
    <col min="4" max="5" width="7.33203125" hidden="1" customWidth="1"/>
    <col min="8" max="8" width="3.1640625" hidden="1" customWidth="1"/>
    <col min="9" max="9" width="55.6640625" hidden="1" customWidth="1"/>
    <col min="10" max="10" width="0" hidden="1" customWidth="1"/>
    <col min="11" max="11" width="11.6640625" hidden="1" customWidth="1"/>
  </cols>
  <sheetData>
    <row r="1" spans="1:5" hidden="1" x14ac:dyDescent="0.2"/>
    <row r="2" spans="1:5" hidden="1" x14ac:dyDescent="0.2">
      <c r="A2" s="87" t="s">
        <v>189</v>
      </c>
      <c r="B2" s="87"/>
      <c r="C2" s="87"/>
    </row>
    <row r="3" spans="1:5" hidden="1" x14ac:dyDescent="0.2">
      <c r="A3" s="88"/>
      <c r="B3" s="88"/>
      <c r="C3" s="88"/>
    </row>
    <row r="4" spans="1:5" ht="32.25" hidden="1" customHeight="1" x14ac:dyDescent="0.2">
      <c r="A4" s="89" t="s">
        <v>190</v>
      </c>
      <c r="B4" s="90"/>
      <c r="C4" s="90"/>
      <c r="D4" s="91">
        <v>2021</v>
      </c>
      <c r="E4" s="91">
        <v>2020</v>
      </c>
    </row>
    <row r="5" spans="1:5" ht="35.25" hidden="1" customHeight="1" x14ac:dyDescent="0.2">
      <c r="A5" s="92" t="s">
        <v>191</v>
      </c>
      <c r="B5" s="93"/>
      <c r="C5" s="93"/>
      <c r="D5" s="94">
        <v>182794.459</v>
      </c>
      <c r="E5" s="95">
        <f>+E32</f>
        <v>198763.174</v>
      </c>
    </row>
    <row r="6" spans="1:5" ht="36.75" hidden="1" customHeight="1" x14ac:dyDescent="0.2">
      <c r="A6" s="92" t="s">
        <v>192</v>
      </c>
      <c r="B6" s="93"/>
      <c r="C6" s="93"/>
      <c r="D6" s="94">
        <v>88201.048999999999</v>
      </c>
      <c r="E6" s="95">
        <f>+E27+E28+E30</f>
        <v>95385.457999999999</v>
      </c>
    </row>
    <row r="7" spans="1:5" ht="33" hidden="1" customHeight="1" x14ac:dyDescent="0.2">
      <c r="A7" s="96" t="s">
        <v>193</v>
      </c>
      <c r="B7" s="97"/>
      <c r="C7" s="97"/>
      <c r="D7" s="98">
        <v>270995.50800000003</v>
      </c>
      <c r="E7" s="98">
        <f>SUM(E5:E6)</f>
        <v>294148.63199999998</v>
      </c>
    </row>
    <row r="8" spans="1:5" hidden="1" x14ac:dyDescent="0.2">
      <c r="A8" s="99"/>
      <c r="B8" s="99"/>
      <c r="C8" s="99"/>
    </row>
    <row r="9" spans="1:5" ht="17" hidden="1" thickBot="1" x14ac:dyDescent="0.25">
      <c r="A9" s="174"/>
      <c r="B9" s="175"/>
      <c r="C9" s="175"/>
      <c r="D9" s="175"/>
      <c r="E9" s="176"/>
    </row>
    <row r="10" spans="1:5" ht="25.5" hidden="1" customHeight="1" x14ac:dyDescent="0.2">
      <c r="A10" s="177" t="s">
        <v>194</v>
      </c>
      <c r="B10" s="178"/>
      <c r="C10" s="178"/>
      <c r="D10" s="178"/>
      <c r="E10" s="179"/>
    </row>
    <row r="11" spans="1:5" ht="45" hidden="1" customHeight="1" x14ac:dyDescent="0.2">
      <c r="A11" s="100" t="s">
        <v>195</v>
      </c>
      <c r="B11" s="101"/>
      <c r="C11" s="101"/>
      <c r="D11" s="102" t="s">
        <v>196</v>
      </c>
      <c r="E11" s="103" t="s">
        <v>196</v>
      </c>
    </row>
    <row r="12" spans="1:5" hidden="1" x14ac:dyDescent="0.2">
      <c r="A12" s="104"/>
      <c r="B12" s="104"/>
      <c r="C12" s="104"/>
    </row>
    <row r="13" spans="1:5" ht="17" hidden="1" thickBot="1" x14ac:dyDescent="0.25">
      <c r="A13" s="174"/>
      <c r="B13" s="175"/>
      <c r="C13" s="175"/>
      <c r="D13" s="175"/>
      <c r="E13" s="176"/>
    </row>
    <row r="14" spans="1:5" ht="17" hidden="1" thickBot="1" x14ac:dyDescent="0.25">
      <c r="A14" s="177" t="s">
        <v>197</v>
      </c>
      <c r="B14" s="178"/>
      <c r="C14" s="178"/>
      <c r="D14" s="178"/>
      <c r="E14" s="179"/>
    </row>
    <row r="15" spans="1:5" ht="38.25" hidden="1" customHeight="1" x14ac:dyDescent="0.2">
      <c r="A15" s="100" t="s">
        <v>195</v>
      </c>
      <c r="B15" s="101"/>
      <c r="C15" s="101"/>
      <c r="D15" s="105">
        <v>0</v>
      </c>
      <c r="E15" s="106">
        <v>0</v>
      </c>
    </row>
    <row r="16" spans="1:5" ht="51" hidden="1" customHeight="1" x14ac:dyDescent="0.2">
      <c r="A16" s="107" t="s">
        <v>198</v>
      </c>
      <c r="B16" s="108"/>
      <c r="C16" s="108"/>
      <c r="D16" s="105">
        <v>0.13937735824019634</v>
      </c>
      <c r="E16" s="105">
        <f>+E39/E7</f>
        <v>0.10250912538665148</v>
      </c>
    </row>
    <row r="17" spans="1:11" ht="41.25" hidden="1" customHeight="1" x14ac:dyDescent="0.2">
      <c r="A17" s="109" t="s">
        <v>195</v>
      </c>
      <c r="B17" s="110"/>
      <c r="C17" s="110"/>
      <c r="D17" s="111" t="s">
        <v>196</v>
      </c>
      <c r="E17" s="112" t="s">
        <v>196</v>
      </c>
      <c r="F17" s="28" t="s">
        <v>199</v>
      </c>
    </row>
    <row r="18" spans="1:11" hidden="1" x14ac:dyDescent="0.2">
      <c r="A18" s="88"/>
      <c r="B18" s="88"/>
      <c r="C18" s="88"/>
    </row>
    <row r="19" spans="1:11" hidden="1" x14ac:dyDescent="0.2">
      <c r="A19" s="88"/>
      <c r="B19" s="88"/>
      <c r="C19" s="88"/>
    </row>
    <row r="20" spans="1:11" hidden="1" x14ac:dyDescent="0.2">
      <c r="A20" s="88"/>
      <c r="B20" s="88"/>
      <c r="C20" s="88"/>
    </row>
    <row r="21" spans="1:11" x14ac:dyDescent="0.2">
      <c r="A21" s="37" t="s">
        <v>200</v>
      </c>
      <c r="B21" s="37"/>
      <c r="C21" s="37"/>
      <c r="H21" s="113" t="s">
        <v>201</v>
      </c>
    </row>
    <row r="22" spans="1:11" ht="17" thickBot="1" x14ac:dyDescent="0.25">
      <c r="A22" s="38"/>
      <c r="B22" s="38"/>
      <c r="C22" s="38"/>
      <c r="H22" s="114"/>
    </row>
    <row r="23" spans="1:11" ht="17" thickBot="1" x14ac:dyDescent="0.25">
      <c r="A23" s="172"/>
      <c r="B23" s="39">
        <v>2024</v>
      </c>
      <c r="C23" s="39">
        <v>2023</v>
      </c>
      <c r="D23" s="39">
        <v>2021</v>
      </c>
      <c r="E23" s="39">
        <v>2020</v>
      </c>
      <c r="H23" s="180" t="s">
        <v>202</v>
      </c>
      <c r="I23" s="181"/>
      <c r="J23" s="181"/>
      <c r="K23" s="182"/>
    </row>
    <row r="24" spans="1:11" ht="17" thickBot="1" x14ac:dyDescent="0.25">
      <c r="A24" s="173"/>
      <c r="B24" s="115" t="s">
        <v>135</v>
      </c>
      <c r="C24" s="115" t="s">
        <v>135</v>
      </c>
      <c r="D24" s="115" t="s">
        <v>135</v>
      </c>
      <c r="E24" s="115" t="s">
        <v>135</v>
      </c>
      <c r="H24" s="183"/>
      <c r="I24" s="184"/>
      <c r="J24" s="116" t="s">
        <v>203</v>
      </c>
      <c r="K24" s="116" t="s">
        <v>204</v>
      </c>
    </row>
    <row r="25" spans="1:11" ht="17" thickBot="1" x14ac:dyDescent="0.25">
      <c r="A25" s="117" t="s">
        <v>205</v>
      </c>
      <c r="B25" s="118"/>
      <c r="C25" s="118"/>
      <c r="D25" s="118"/>
      <c r="E25" s="119"/>
      <c r="H25" s="185"/>
      <c r="I25" s="186"/>
      <c r="J25" s="41" t="s">
        <v>135</v>
      </c>
      <c r="K25" s="41" t="s">
        <v>135</v>
      </c>
    </row>
    <row r="26" spans="1:11" ht="17" thickBot="1" x14ac:dyDescent="0.25">
      <c r="A26" s="49" t="s">
        <v>206</v>
      </c>
      <c r="B26" s="120"/>
      <c r="C26" s="118"/>
      <c r="D26" s="118"/>
      <c r="E26" s="62"/>
      <c r="H26" s="170" t="s">
        <v>207</v>
      </c>
      <c r="I26" s="171"/>
      <c r="J26" s="121"/>
      <c r="K26" s="121"/>
    </row>
    <row r="27" spans="1:11" ht="17" thickBot="1" x14ac:dyDescent="0.25">
      <c r="A27" s="31" t="s">
        <v>96</v>
      </c>
      <c r="B27" s="48">
        <f>-SUMIF('Comparativo '!$A$2:$A$65,EERR!A27,'Comparativo '!$C$2:$C$65)/1000</f>
        <v>56714.921000000002</v>
      </c>
      <c r="C27" s="48">
        <v>50440.906000000003</v>
      </c>
      <c r="D27" s="48">
        <v>43986.696000000004</v>
      </c>
      <c r="E27" s="48">
        <v>49718.608</v>
      </c>
      <c r="H27" s="122"/>
      <c r="I27" s="123" t="s">
        <v>208</v>
      </c>
      <c r="J27" s="124">
        <v>118842.98999999998</v>
      </c>
      <c r="K27" s="125">
        <v>118842.98999999998</v>
      </c>
    </row>
    <row r="28" spans="1:11" ht="17" thickBot="1" x14ac:dyDescent="0.25">
      <c r="A28" s="31" t="s">
        <v>97</v>
      </c>
      <c r="B28" s="48">
        <f>-SUMIF('Comparativo '!$A$2:$A$65,EERR!A28,'Comparativo '!$C$2:$C$65)/1000</f>
        <v>27258.885999999999</v>
      </c>
      <c r="C28" s="48">
        <v>39112.512000000002</v>
      </c>
      <c r="D28" s="48">
        <v>36379.343000000001</v>
      </c>
      <c r="E28" s="48">
        <v>34092.836000000003</v>
      </c>
      <c r="H28" s="122"/>
      <c r="I28" s="123" t="s">
        <v>209</v>
      </c>
      <c r="J28" s="124"/>
      <c r="K28" s="125">
        <v>0</v>
      </c>
    </row>
    <row r="29" spans="1:11" ht="17" thickBot="1" x14ac:dyDescent="0.25">
      <c r="A29" s="31" t="s">
        <v>210</v>
      </c>
      <c r="B29" s="48">
        <f>-SUMIF('Comparativo '!$A$2:$A$65,EERR!A29,'Comparativo '!$C$2:$C$65)/1000</f>
        <v>0</v>
      </c>
      <c r="C29" s="48">
        <v>0</v>
      </c>
      <c r="D29" s="48">
        <v>0</v>
      </c>
      <c r="E29" s="48"/>
      <c r="H29" s="170" t="s">
        <v>211</v>
      </c>
      <c r="I29" s="171"/>
      <c r="J29" s="126"/>
      <c r="K29" s="126">
        <v>118842.98999999998</v>
      </c>
    </row>
    <row r="30" spans="1:11" ht="17" thickBot="1" x14ac:dyDescent="0.25">
      <c r="A30" s="31" t="s">
        <v>212</v>
      </c>
      <c r="B30" s="48">
        <f>-SUMIF('Comparativo '!$A$2:$A$65,EERR!A30,'Comparativo '!$C$2:$C$65)/1000</f>
        <v>0</v>
      </c>
      <c r="C30" s="48">
        <v>0</v>
      </c>
      <c r="D30" s="48">
        <v>7835.01</v>
      </c>
      <c r="E30" s="48">
        <v>11574.013999999999</v>
      </c>
      <c r="H30" s="46"/>
      <c r="I30" s="46"/>
      <c r="J30" s="127"/>
      <c r="K30" s="127"/>
    </row>
    <row r="31" spans="1:11" ht="17" thickBot="1" x14ac:dyDescent="0.25">
      <c r="A31" s="49" t="s">
        <v>213</v>
      </c>
      <c r="B31" s="120"/>
      <c r="C31" s="52"/>
      <c r="D31" s="52"/>
      <c r="E31" s="62"/>
      <c r="H31" s="170" t="s">
        <v>214</v>
      </c>
      <c r="I31" s="171"/>
      <c r="J31" s="128"/>
      <c r="K31" s="126">
        <v>270995.50800000003</v>
      </c>
    </row>
    <row r="32" spans="1:11" ht="17" thickBot="1" x14ac:dyDescent="0.25">
      <c r="A32" s="31" t="s">
        <v>98</v>
      </c>
      <c r="B32" s="48">
        <f>-SUMIF('Comparativo '!$A$2:$A$65,EERR!A32,'Comparativo '!$C$2:$C$65)/1000</f>
        <v>261776.02900000001</v>
      </c>
      <c r="C32" s="48">
        <v>221550.69899999999</v>
      </c>
      <c r="D32" s="48">
        <v>182794.459</v>
      </c>
      <c r="E32" s="48">
        <v>198763.174</v>
      </c>
      <c r="H32" s="122"/>
      <c r="I32" s="123" t="s">
        <v>215</v>
      </c>
      <c r="J32" s="129">
        <v>0</v>
      </c>
      <c r="K32" s="130"/>
    </row>
    <row r="33" spans="1:11" ht="17" thickBot="1" x14ac:dyDescent="0.25">
      <c r="A33" s="31" t="s">
        <v>216</v>
      </c>
      <c r="B33" s="48">
        <f>-SUMIF('Comparativo '!$A$2:$A$65,EERR!A33,'Comparativo '!$C$2:$C$65)/1000</f>
        <v>0</v>
      </c>
      <c r="C33" s="48">
        <v>0</v>
      </c>
      <c r="D33" s="54">
        <v>0</v>
      </c>
      <c r="E33" s="54"/>
      <c r="H33" s="122"/>
      <c r="I33" s="123" t="s">
        <v>217</v>
      </c>
      <c r="J33" s="124">
        <v>182794.459</v>
      </c>
      <c r="K33" s="130"/>
    </row>
    <row r="34" spans="1:11" ht="17" thickBot="1" x14ac:dyDescent="0.25">
      <c r="A34" s="31" t="s">
        <v>218</v>
      </c>
      <c r="B34" s="48">
        <f>-SUMIF('Comparativo '!$A$2:$A$65,EERR!A34,'Comparativo '!$C$2:$C$65)/1000</f>
        <v>0</v>
      </c>
      <c r="C34" s="48">
        <v>0</v>
      </c>
      <c r="D34" s="54">
        <v>0</v>
      </c>
      <c r="E34" s="54"/>
      <c r="H34" s="122"/>
      <c r="I34" s="123" t="s">
        <v>219</v>
      </c>
      <c r="J34" s="129"/>
      <c r="K34" s="130"/>
    </row>
    <row r="35" spans="1:11" ht="17" thickBot="1" x14ac:dyDescent="0.25">
      <c r="A35" s="40" t="s">
        <v>220</v>
      </c>
      <c r="B35" s="131">
        <f>SUM(B27:B34)</f>
        <v>345749.83600000001</v>
      </c>
      <c r="C35" s="131">
        <v>311104.11699999997</v>
      </c>
      <c r="D35" s="131">
        <f t="shared" ref="D35" si="0">SUM(D27:D34)</f>
        <v>270995.50800000003</v>
      </c>
      <c r="E35" s="131">
        <f>SUM(E27:E34)</f>
        <v>294148.63199999998</v>
      </c>
      <c r="H35" s="122"/>
      <c r="I35" s="123" t="s">
        <v>221</v>
      </c>
      <c r="J35" s="124">
        <v>88201.048999999999</v>
      </c>
      <c r="K35" s="130"/>
    </row>
    <row r="36" spans="1:11" ht="17" thickBot="1" x14ac:dyDescent="0.25">
      <c r="A36" s="117" t="s">
        <v>222</v>
      </c>
      <c r="B36" s="118"/>
      <c r="C36" s="118"/>
      <c r="D36" s="118"/>
      <c r="E36" s="119"/>
      <c r="H36" s="46"/>
      <c r="I36" s="46"/>
      <c r="J36" s="127"/>
      <c r="K36" s="127"/>
    </row>
    <row r="37" spans="1:11" ht="17" thickBot="1" x14ac:dyDescent="0.25">
      <c r="A37" s="32" t="s">
        <v>99</v>
      </c>
      <c r="B37" s="48">
        <f>SUMIF('Comparativo '!$A$2:$A$65,EERR!A37,'Comparativo '!$C$2:$C$65)/1000</f>
        <v>292351.30599999998</v>
      </c>
      <c r="C37" s="48">
        <v>268110.13799999998</v>
      </c>
      <c r="D37" s="48">
        <v>238877.49</v>
      </c>
      <c r="E37" s="48">
        <v>164629.274</v>
      </c>
      <c r="H37" s="170" t="s">
        <v>223</v>
      </c>
      <c r="I37" s="171"/>
      <c r="J37" s="128"/>
      <c r="K37" s="126">
        <v>-319357.76599999995</v>
      </c>
    </row>
    <row r="38" spans="1:11" ht="17" thickBot="1" x14ac:dyDescent="0.25">
      <c r="A38" s="32" t="s">
        <v>100</v>
      </c>
      <c r="B38" s="48">
        <f>SUMIF('Comparativo '!$A$2:$A$65,EERR!A38,'Comparativo '!$C$2:$C$65)/1000</f>
        <v>30634.559000000001</v>
      </c>
      <c r="C38" s="48">
        <v>51655.63</v>
      </c>
      <c r="D38" s="48">
        <v>25666.802</v>
      </c>
      <c r="E38" s="48">
        <v>26337.919999999998</v>
      </c>
      <c r="H38" s="122"/>
      <c r="I38" s="132" t="s">
        <v>224</v>
      </c>
      <c r="J38" s="129">
        <v>0</v>
      </c>
      <c r="K38" s="130"/>
    </row>
    <row r="39" spans="1:11" ht="17" thickBot="1" x14ac:dyDescent="0.25">
      <c r="A39" s="32" t="s">
        <v>101</v>
      </c>
      <c r="B39" s="48">
        <f>SUMIF('Comparativo '!$A$2:$A$65,EERR!A39,'Comparativo '!$C$2:$C$65)/1000</f>
        <v>10736.579</v>
      </c>
      <c r="C39" s="48">
        <v>12704.478999999999</v>
      </c>
      <c r="D39" s="48">
        <v>37770.637999999999</v>
      </c>
      <c r="E39" s="48">
        <v>30152.919000000002</v>
      </c>
      <c r="H39" s="133"/>
      <c r="I39" s="132" t="s">
        <v>225</v>
      </c>
      <c r="J39" s="129">
        <v>0</v>
      </c>
      <c r="K39" s="130"/>
    </row>
    <row r="40" spans="1:11" ht="17" thickBot="1" x14ac:dyDescent="0.25">
      <c r="A40" s="32" t="s">
        <v>102</v>
      </c>
      <c r="B40" s="48">
        <f>SUMIF('Comparativo '!$A$2:$A$65,EERR!A40,'Comparativo '!$C$2:$C$65)/1000</f>
        <v>805.58170999999993</v>
      </c>
      <c r="C40" s="48">
        <v>805.58171428571427</v>
      </c>
      <c r="D40" s="48">
        <v>1274.828</v>
      </c>
      <c r="E40" s="48">
        <v>1194.778</v>
      </c>
      <c r="H40" s="133"/>
      <c r="I40" s="132" t="s">
        <v>226</v>
      </c>
      <c r="J40" s="124">
        <v>-238877.49</v>
      </c>
      <c r="K40" s="130"/>
    </row>
    <row r="41" spans="1:11" ht="17" thickBot="1" x14ac:dyDescent="0.25">
      <c r="A41" s="32" t="s">
        <v>227</v>
      </c>
      <c r="B41" s="48">
        <f>SUMIF('Comparativo '!$A$2:$A$65,EERR!A41,'Comparativo '!$C$2:$C$65)/1000</f>
        <v>0</v>
      </c>
      <c r="C41" s="48">
        <v>0</v>
      </c>
      <c r="D41" s="48">
        <v>0</v>
      </c>
      <c r="E41" s="48">
        <v>0</v>
      </c>
      <c r="H41" s="133"/>
      <c r="I41" s="132" t="s">
        <v>228</v>
      </c>
      <c r="J41" s="124">
        <v>-80480.275999999983</v>
      </c>
      <c r="K41" s="130"/>
    </row>
    <row r="42" spans="1:11" ht="17" thickBot="1" x14ac:dyDescent="0.25">
      <c r="A42" s="32" t="s">
        <v>229</v>
      </c>
      <c r="B42" s="48">
        <f>SUMIF('Comparativo '!$A$2:$A$65,EERR!A42,'Comparativo '!$C$2:$C$65)/1000</f>
        <v>0</v>
      </c>
      <c r="C42" s="48">
        <v>0</v>
      </c>
      <c r="D42" s="48">
        <v>0</v>
      </c>
      <c r="E42" s="48">
        <v>0</v>
      </c>
      <c r="H42" s="46"/>
      <c r="I42" s="46"/>
      <c r="J42" s="127"/>
      <c r="K42" s="127"/>
    </row>
    <row r="43" spans="1:11" ht="17" thickBot="1" x14ac:dyDescent="0.25">
      <c r="A43" s="32" t="s">
        <v>230</v>
      </c>
      <c r="B43" s="48">
        <f>SUMIF('Comparativo '!$A$2:$A$65,EERR!A43,'Comparativo '!$C$2:$C$65)/1000</f>
        <v>0</v>
      </c>
      <c r="C43" s="48">
        <v>0</v>
      </c>
      <c r="D43" s="48">
        <v>1802.152</v>
      </c>
      <c r="E43" s="48">
        <v>0</v>
      </c>
      <c r="H43" s="170" t="s">
        <v>231</v>
      </c>
      <c r="I43" s="171"/>
      <c r="J43" s="134">
        <f>SUM(J27:J42)</f>
        <v>70480.731999999989</v>
      </c>
      <c r="K43" s="134">
        <f>SUM(K29:K37)</f>
        <v>70480.732000000076</v>
      </c>
    </row>
    <row r="44" spans="1:11" ht="17" thickBot="1" x14ac:dyDescent="0.25">
      <c r="A44" s="40" t="s">
        <v>232</v>
      </c>
      <c r="B44" s="131">
        <f>SUM(B37:B43)</f>
        <v>334528.02571000002</v>
      </c>
      <c r="C44" s="131">
        <v>333275.82871428569</v>
      </c>
      <c r="D44" s="131">
        <f t="shared" ref="D44" si="1">SUM(D37:D43)</f>
        <v>305391.90999999997</v>
      </c>
      <c r="E44" s="131">
        <f>SUM(E37:E43)</f>
        <v>222314.891</v>
      </c>
      <c r="H44" s="113"/>
    </row>
    <row r="45" spans="1:11" ht="17" thickBot="1" x14ac:dyDescent="0.25">
      <c r="A45" s="40" t="s">
        <v>233</v>
      </c>
      <c r="B45" s="131">
        <f>B35-B44</f>
        <v>11221.810289999994</v>
      </c>
      <c r="C45" s="131">
        <f>C35-C44</f>
        <v>-22171.711714285717</v>
      </c>
      <c r="D45" s="131">
        <f t="shared" ref="D45" si="2">+D35-D44</f>
        <v>-34396.401999999944</v>
      </c>
      <c r="E45" s="131">
        <f>+E35-E44</f>
        <v>71833.74099999998</v>
      </c>
      <c r="H45" s="113"/>
      <c r="K45" s="24">
        <f>+'[1]FECU 1'!B9</f>
        <v>70480.94</v>
      </c>
    </row>
    <row r="46" spans="1:11" ht="17" thickBot="1" x14ac:dyDescent="0.25">
      <c r="A46" s="61"/>
      <c r="B46" s="61"/>
      <c r="C46" s="61"/>
      <c r="D46" s="61"/>
      <c r="E46" s="61"/>
      <c r="H46" s="113"/>
    </row>
    <row r="47" spans="1:11" ht="17" thickBot="1" x14ac:dyDescent="0.25">
      <c r="A47" s="117" t="s">
        <v>234</v>
      </c>
      <c r="B47" s="118"/>
      <c r="C47" s="118"/>
      <c r="D47" s="118"/>
      <c r="E47" s="119"/>
      <c r="H47" s="113"/>
    </row>
    <row r="48" spans="1:11" ht="17" thickBot="1" x14ac:dyDescent="0.25">
      <c r="A48" s="32" t="s">
        <v>235</v>
      </c>
      <c r="B48" s="48">
        <f>SUMIF('Comparativo '!$A$2:$A$65,EERR!A48,'Comparativo '!$C$2:$C$65)/1000</f>
        <v>0</v>
      </c>
      <c r="C48" s="48">
        <v>0</v>
      </c>
      <c r="D48" s="54">
        <v>0</v>
      </c>
      <c r="E48" s="54">
        <v>0</v>
      </c>
      <c r="H48" s="113"/>
    </row>
    <row r="49" spans="1:8" ht="17" thickBot="1" x14ac:dyDescent="0.25">
      <c r="A49" s="32" t="s">
        <v>236</v>
      </c>
      <c r="B49" s="48">
        <f>SUMIF('Comparativo '!$A$2:$A$65,EERR!A49,'Comparativo '!$C$2:$C$65)/1000</f>
        <v>0</v>
      </c>
      <c r="C49" s="48">
        <v>0</v>
      </c>
      <c r="D49" s="54">
        <v>0</v>
      </c>
      <c r="E49" s="54">
        <v>0</v>
      </c>
      <c r="H49" s="113"/>
    </row>
    <row r="50" spans="1:8" ht="17" thickBot="1" x14ac:dyDescent="0.25">
      <c r="A50" s="32" t="s">
        <v>237</v>
      </c>
      <c r="B50" s="48">
        <f>SUMIF('Comparativo '!$A$2:$A$65,EERR!A50,'Comparativo '!$C$2:$C$65)/1000</f>
        <v>0</v>
      </c>
      <c r="C50" s="48">
        <v>0</v>
      </c>
      <c r="D50" s="54">
        <v>0</v>
      </c>
      <c r="E50" s="54">
        <v>0</v>
      </c>
      <c r="H50" s="113"/>
    </row>
    <row r="51" spans="1:8" ht="17" thickBot="1" x14ac:dyDescent="0.25">
      <c r="A51" s="32" t="s">
        <v>238</v>
      </c>
      <c r="B51" s="48">
        <f>SUMIF('Comparativo '!$A$2:$A$65,EERR!A51,'Comparativo '!$C$2:$C$65)/1000</f>
        <v>0</v>
      </c>
      <c r="C51" s="48">
        <v>0</v>
      </c>
      <c r="D51" s="48">
        <v>0</v>
      </c>
      <c r="E51" s="48">
        <v>0</v>
      </c>
    </row>
    <row r="52" spans="1:8" ht="17" thickBot="1" x14ac:dyDescent="0.25">
      <c r="A52" s="40" t="s">
        <v>239</v>
      </c>
      <c r="B52" s="135"/>
      <c r="C52" s="131"/>
      <c r="D52" s="131">
        <v>0</v>
      </c>
      <c r="E52" s="131">
        <f>SUM(E48:E51)</f>
        <v>0</v>
      </c>
    </row>
    <row r="53" spans="1:8" ht="17" thickBot="1" x14ac:dyDescent="0.25">
      <c r="A53" s="117" t="s">
        <v>240</v>
      </c>
      <c r="B53" s="118"/>
      <c r="C53" s="118"/>
      <c r="D53" s="118"/>
      <c r="E53" s="119"/>
    </row>
    <row r="54" spans="1:8" ht="17" thickBot="1" x14ac:dyDescent="0.25">
      <c r="A54" s="32" t="s">
        <v>103</v>
      </c>
      <c r="B54" s="48">
        <f>SUMIF('Comparativo '!$A$2:$A$65,EERR!A54,'Comparativo '!$C$2:$C$65)/1000</f>
        <v>2420.9560000000001</v>
      </c>
      <c r="C54" s="48">
        <v>1216.634</v>
      </c>
      <c r="D54" s="48">
        <v>602.18499999999995</v>
      </c>
      <c r="E54" s="48">
        <v>463.28199999999998</v>
      </c>
    </row>
    <row r="55" spans="1:8" ht="17" thickBot="1" x14ac:dyDescent="0.25">
      <c r="A55" s="32" t="s">
        <v>241</v>
      </c>
      <c r="B55" s="48">
        <f>SUMIF('Comparativo '!$A$2:$A$65,EERR!A55,'Comparativo '!$C$2:$C$65)/1000</f>
        <v>0</v>
      </c>
      <c r="C55" s="48">
        <v>0</v>
      </c>
      <c r="D55" s="48">
        <v>0</v>
      </c>
      <c r="E55" s="48">
        <v>0</v>
      </c>
    </row>
    <row r="56" spans="1:8" ht="17" thickBot="1" x14ac:dyDescent="0.25">
      <c r="A56" s="32" t="s">
        <v>242</v>
      </c>
      <c r="B56" s="48">
        <f>SUMIF('Comparativo '!$A$2:$A$65,EERR!A56,'Comparativo '!$C$2:$C$65)/1000</f>
        <v>0</v>
      </c>
      <c r="C56" s="48">
        <v>0</v>
      </c>
      <c r="D56" s="48">
        <v>0</v>
      </c>
      <c r="E56" s="48">
        <v>0</v>
      </c>
    </row>
    <row r="57" spans="1:8" ht="17" thickBot="1" x14ac:dyDescent="0.25">
      <c r="A57" s="32" t="s">
        <v>243</v>
      </c>
      <c r="B57" s="48">
        <f>SUMIF('Comparativo '!$A$2:$A$65,EERR!A57,'Comparativo '!$C$2:$C$65)/1000</f>
        <v>0</v>
      </c>
      <c r="C57" s="48">
        <v>0</v>
      </c>
      <c r="D57" s="48">
        <v>0</v>
      </c>
      <c r="E57" s="48">
        <v>40.679000000000002</v>
      </c>
    </row>
    <row r="58" spans="1:8" ht="17" thickBot="1" x14ac:dyDescent="0.25">
      <c r="A58" s="40" t="s">
        <v>244</v>
      </c>
      <c r="B58" s="131">
        <f>SUM(B54:B57)</f>
        <v>2420.9560000000001</v>
      </c>
      <c r="C58" s="131">
        <v>1216.634</v>
      </c>
      <c r="D58" s="131">
        <f t="shared" ref="D58" si="3">SUM(D53:D57)</f>
        <v>602.18499999999995</v>
      </c>
      <c r="E58" s="131">
        <f>SUM(E53:E57)</f>
        <v>503.96100000000001</v>
      </c>
    </row>
    <row r="59" spans="1:8" ht="17" thickBot="1" x14ac:dyDescent="0.25">
      <c r="A59" s="40" t="s">
        <v>245</v>
      </c>
      <c r="B59" s="136">
        <f>+B58</f>
        <v>2420.9560000000001</v>
      </c>
      <c r="C59" s="131">
        <v>1216.634</v>
      </c>
      <c r="D59" s="131">
        <v>-602.18499999999995</v>
      </c>
      <c r="E59" s="131">
        <f>+E52-E58</f>
        <v>-503.96100000000001</v>
      </c>
    </row>
    <row r="60" spans="1:8" ht="17" thickBot="1" x14ac:dyDescent="0.25">
      <c r="A60" s="137"/>
      <c r="B60" s="138"/>
      <c r="C60" s="138"/>
      <c r="D60" s="138"/>
      <c r="E60" s="138"/>
    </row>
    <row r="61" spans="1:8" ht="17" thickBot="1" x14ac:dyDescent="0.25">
      <c r="A61" s="32" t="s">
        <v>246</v>
      </c>
      <c r="B61" s="48">
        <f>SUMIF('Comparativo '!$A$2:$A$66,EERR!A61,'Comparativo '!$C$2:$C$66)/1000</f>
        <v>8800.8542899999611</v>
      </c>
      <c r="C61" s="48">
        <v>-20955.077714285719</v>
      </c>
      <c r="D61" s="48">
        <f t="shared" ref="D61" si="4">+D45+D59</f>
        <v>-34998.586999999941</v>
      </c>
      <c r="E61" s="48">
        <f>+E45+E59</f>
        <v>71329.779999999984</v>
      </c>
    </row>
    <row r="62" spans="1:8" ht="17" thickBot="1" x14ac:dyDescent="0.25">
      <c r="A62" s="32" t="s">
        <v>247</v>
      </c>
      <c r="B62" s="48"/>
      <c r="C62" s="48"/>
      <c r="D62" s="48">
        <v>0</v>
      </c>
      <c r="E62" s="54">
        <v>0</v>
      </c>
    </row>
    <row r="63" spans="1:8" ht="17" thickBot="1" x14ac:dyDescent="0.25">
      <c r="A63" s="40" t="s">
        <v>248</v>
      </c>
      <c r="B63" s="131">
        <f>+B61</f>
        <v>8800.8542899999611</v>
      </c>
      <c r="C63" s="131">
        <v>-20955.077714285719</v>
      </c>
      <c r="D63" s="131">
        <f t="shared" ref="D63" si="5">SUM(D61:D62)</f>
        <v>-34998.586999999941</v>
      </c>
      <c r="E63" s="131">
        <f>SUM(E61:E62)</f>
        <v>71329.779999999984</v>
      </c>
    </row>
    <row r="64" spans="1:8" x14ac:dyDescent="0.2">
      <c r="A64" s="38"/>
      <c r="B64" s="38"/>
      <c r="C64" s="139"/>
      <c r="D64" s="139"/>
      <c r="E64" s="140"/>
    </row>
    <row r="65" spans="1:9" x14ac:dyDescent="0.2">
      <c r="A65" s="38"/>
      <c r="B65" s="38"/>
      <c r="C65" s="35"/>
      <c r="D65" s="35"/>
    </row>
    <row r="66" spans="1:9" hidden="1" x14ac:dyDescent="0.2">
      <c r="A66" s="37" t="s">
        <v>249</v>
      </c>
      <c r="B66" s="37"/>
    </row>
    <row r="67" spans="1:9" hidden="1" x14ac:dyDescent="0.2">
      <c r="A67" s="141"/>
      <c r="B67" s="141"/>
    </row>
    <row r="68" spans="1:9" hidden="1" x14ac:dyDescent="0.2">
      <c r="A68" s="172"/>
      <c r="B68" s="142"/>
      <c r="C68" s="39"/>
      <c r="D68" s="39">
        <v>2021</v>
      </c>
      <c r="E68" s="39">
        <v>2020</v>
      </c>
    </row>
    <row r="69" spans="1:9" ht="17" hidden="1" thickBot="1" x14ac:dyDescent="0.25">
      <c r="A69" s="173"/>
      <c r="B69" s="115"/>
      <c r="C69" s="115"/>
      <c r="D69" s="115" t="s">
        <v>135</v>
      </c>
      <c r="E69" s="115" t="s">
        <v>135</v>
      </c>
    </row>
    <row r="70" spans="1:9" ht="17" hidden="1" thickBot="1" x14ac:dyDescent="0.25">
      <c r="A70" s="75" t="s">
        <v>250</v>
      </c>
      <c r="B70" s="143"/>
      <c r="C70" s="144"/>
      <c r="D70" s="144"/>
      <c r="E70" s="145"/>
    </row>
    <row r="71" spans="1:9" ht="17" hidden="1" thickBot="1" x14ac:dyDescent="0.25">
      <c r="A71" s="32" t="s">
        <v>251</v>
      </c>
      <c r="B71" s="146"/>
      <c r="C71" s="147"/>
      <c r="D71" s="147">
        <v>43986.696000000004</v>
      </c>
      <c r="E71" s="148">
        <v>49718.608</v>
      </c>
    </row>
    <row r="72" spans="1:9" ht="17" hidden="1" thickBot="1" x14ac:dyDescent="0.25">
      <c r="A72" s="32" t="s">
        <v>252</v>
      </c>
      <c r="B72" s="146"/>
      <c r="C72" s="147"/>
      <c r="D72" s="147">
        <v>182794.459</v>
      </c>
      <c r="E72" s="147">
        <v>198763.174</v>
      </c>
    </row>
    <row r="73" spans="1:9" ht="17" hidden="1" thickBot="1" x14ac:dyDescent="0.25">
      <c r="A73" s="32" t="s">
        <v>253</v>
      </c>
      <c r="B73" s="146"/>
      <c r="C73" s="149"/>
      <c r="D73" s="149">
        <v>0</v>
      </c>
      <c r="E73" s="147">
        <v>0</v>
      </c>
    </row>
    <row r="74" spans="1:9" ht="17" hidden="1" thickBot="1" x14ac:dyDescent="0.25">
      <c r="A74" s="32" t="s">
        <v>254</v>
      </c>
      <c r="B74" s="146"/>
      <c r="C74" s="147"/>
      <c r="D74" s="147">
        <v>44214.353000000003</v>
      </c>
      <c r="E74" s="147">
        <v>45666.850000000006</v>
      </c>
      <c r="G74" s="24"/>
      <c r="I74" s="35"/>
    </row>
    <row r="75" spans="1:9" ht="17" hidden="1" thickBot="1" x14ac:dyDescent="0.25">
      <c r="A75" s="32" t="s">
        <v>255</v>
      </c>
      <c r="B75" s="146"/>
      <c r="C75" s="147"/>
      <c r="D75" s="147">
        <v>-238877.49</v>
      </c>
      <c r="E75" s="147">
        <v>-164629.274</v>
      </c>
    </row>
    <row r="76" spans="1:9" ht="17" hidden="1" thickBot="1" x14ac:dyDescent="0.25">
      <c r="A76" s="32" t="s">
        <v>256</v>
      </c>
      <c r="B76" s="146"/>
      <c r="C76" s="147"/>
      <c r="D76" s="147">
        <v>-73768.410999999978</v>
      </c>
      <c r="E76" s="147">
        <v>-43123.085999999996</v>
      </c>
      <c r="G76" s="24"/>
      <c r="I76" s="35"/>
    </row>
    <row r="77" spans="1:9" ht="17" hidden="1" thickBot="1" x14ac:dyDescent="0.25">
      <c r="A77" s="32" t="s">
        <v>257</v>
      </c>
      <c r="B77" s="146"/>
      <c r="C77" s="148"/>
      <c r="D77" s="148">
        <v>-1466.35</v>
      </c>
      <c r="E77" s="147">
        <v>0</v>
      </c>
    </row>
    <row r="78" spans="1:9" ht="17" hidden="1" thickBot="1" x14ac:dyDescent="0.25">
      <c r="A78" s="40" t="s">
        <v>258</v>
      </c>
      <c r="B78" s="135"/>
      <c r="C78" s="131"/>
      <c r="D78" s="131">
        <v>-43116.742999999937</v>
      </c>
      <c r="E78" s="131">
        <v>86396.271999999983</v>
      </c>
    </row>
    <row r="79" spans="1:9" ht="17" hidden="1" thickBot="1" x14ac:dyDescent="0.25">
      <c r="A79" s="61"/>
      <c r="B79" s="61"/>
      <c r="C79" s="150"/>
      <c r="D79" s="150"/>
      <c r="E79" s="150"/>
    </row>
    <row r="80" spans="1:9" ht="17" hidden="1" thickBot="1" x14ac:dyDescent="0.25">
      <c r="A80" s="75" t="s">
        <v>259</v>
      </c>
      <c r="B80" s="143"/>
      <c r="C80" s="151"/>
      <c r="D80" s="151"/>
      <c r="E80" s="152"/>
    </row>
    <row r="81" spans="1:7" ht="17" hidden="1" thickBot="1" x14ac:dyDescent="0.25">
      <c r="A81" s="32" t="s">
        <v>260</v>
      </c>
      <c r="B81" s="146"/>
      <c r="C81" s="48"/>
      <c r="D81" s="48">
        <v>0</v>
      </c>
      <c r="E81" s="48">
        <v>0</v>
      </c>
    </row>
    <row r="82" spans="1:7" ht="17" hidden="1" thickBot="1" x14ac:dyDescent="0.25">
      <c r="A82" s="32" t="s">
        <v>261</v>
      </c>
      <c r="B82" s="146"/>
      <c r="C82" s="48"/>
      <c r="D82" s="48">
        <v>0</v>
      </c>
      <c r="E82" s="48">
        <v>0</v>
      </c>
    </row>
    <row r="83" spans="1:7" ht="17" hidden="1" thickBot="1" x14ac:dyDescent="0.25">
      <c r="A83" s="32" t="s">
        <v>262</v>
      </c>
      <c r="B83" s="146"/>
      <c r="C83" s="48"/>
      <c r="D83" s="48">
        <v>0</v>
      </c>
      <c r="E83" s="48">
        <v>0</v>
      </c>
    </row>
    <row r="84" spans="1:7" ht="17" hidden="1" thickBot="1" x14ac:dyDescent="0.25">
      <c r="A84" s="32" t="s">
        <v>263</v>
      </c>
      <c r="B84" s="146"/>
      <c r="C84" s="48"/>
      <c r="D84" s="48">
        <v>0</v>
      </c>
      <c r="E84" s="48">
        <v>0</v>
      </c>
    </row>
    <row r="85" spans="1:7" ht="17" hidden="1" thickBot="1" x14ac:dyDescent="0.25">
      <c r="A85" s="40" t="s">
        <v>264</v>
      </c>
      <c r="B85" s="135"/>
      <c r="C85" s="131"/>
      <c r="D85" s="131">
        <v>0</v>
      </c>
      <c r="E85" s="131">
        <v>0</v>
      </c>
    </row>
    <row r="86" spans="1:7" ht="17" hidden="1" thickBot="1" x14ac:dyDescent="0.25">
      <c r="A86" s="61"/>
      <c r="B86" s="61"/>
      <c r="C86" s="150"/>
      <c r="D86" s="150"/>
      <c r="E86" s="150"/>
    </row>
    <row r="87" spans="1:7" ht="17" hidden="1" thickBot="1" x14ac:dyDescent="0.25">
      <c r="A87" s="75" t="s">
        <v>265</v>
      </c>
      <c r="B87" s="143"/>
      <c r="C87" s="153"/>
      <c r="D87" s="153"/>
      <c r="E87" s="154"/>
      <c r="G87" s="24"/>
    </row>
    <row r="88" spans="1:7" ht="17" hidden="1" thickBot="1" x14ac:dyDescent="0.25">
      <c r="A88" s="32" t="s">
        <v>266</v>
      </c>
      <c r="B88" s="146"/>
      <c r="C88" s="48"/>
      <c r="D88" s="48">
        <v>0</v>
      </c>
      <c r="E88" s="48">
        <v>0</v>
      </c>
      <c r="G88" s="24"/>
    </row>
    <row r="89" spans="1:7" ht="17" hidden="1" thickBot="1" x14ac:dyDescent="0.25">
      <c r="A89" s="32" t="s">
        <v>267</v>
      </c>
      <c r="B89" s="146"/>
      <c r="C89" s="48"/>
      <c r="D89" s="48">
        <v>0</v>
      </c>
      <c r="E89" s="48">
        <v>0</v>
      </c>
      <c r="G89" s="24"/>
    </row>
    <row r="90" spans="1:7" ht="17" hidden="1" thickBot="1" x14ac:dyDescent="0.25">
      <c r="A90" s="32" t="s">
        <v>268</v>
      </c>
      <c r="B90" s="146"/>
      <c r="C90" s="48"/>
      <c r="D90" s="48">
        <v>-4643.33</v>
      </c>
      <c r="E90" s="48">
        <v>0</v>
      </c>
    </row>
    <row r="91" spans="1:7" ht="17" hidden="1" thickBot="1" x14ac:dyDescent="0.25">
      <c r="A91" s="32" t="s">
        <v>269</v>
      </c>
      <c r="B91" s="146"/>
      <c r="C91" s="48"/>
      <c r="D91" s="48">
        <v>-602.18499999999995</v>
      </c>
      <c r="E91" s="48">
        <v>-463.28199999999998</v>
      </c>
    </row>
    <row r="92" spans="1:7" ht="17" hidden="1" thickBot="1" x14ac:dyDescent="0.25">
      <c r="A92" s="32" t="s">
        <v>270</v>
      </c>
      <c r="B92" s="146"/>
      <c r="C92" s="48"/>
      <c r="D92" s="48">
        <v>0</v>
      </c>
      <c r="E92" s="48">
        <v>0</v>
      </c>
    </row>
    <row r="93" spans="1:7" ht="17" hidden="1" thickBot="1" x14ac:dyDescent="0.25">
      <c r="A93" s="32" t="s">
        <v>271</v>
      </c>
      <c r="B93" s="146"/>
      <c r="C93" s="48"/>
      <c r="D93" s="48">
        <v>0</v>
      </c>
      <c r="E93" s="48">
        <v>0</v>
      </c>
    </row>
    <row r="94" spans="1:7" ht="17" hidden="1" thickBot="1" x14ac:dyDescent="0.25">
      <c r="A94" s="40" t="s">
        <v>272</v>
      </c>
      <c r="B94" s="135"/>
      <c r="C94" s="131"/>
      <c r="D94" s="131">
        <v>-5245.5149999999994</v>
      </c>
      <c r="E94" s="131">
        <v>-463.28199999999998</v>
      </c>
    </row>
    <row r="95" spans="1:7" hidden="1" x14ac:dyDescent="0.2">
      <c r="A95" s="46"/>
      <c r="B95" s="46"/>
      <c r="C95" s="155"/>
      <c r="D95" s="155"/>
      <c r="E95" s="155"/>
    </row>
    <row r="96" spans="1:7" ht="17" hidden="1" thickBot="1" x14ac:dyDescent="0.25">
      <c r="A96" s="156" t="s">
        <v>273</v>
      </c>
      <c r="B96" s="157"/>
      <c r="C96" s="158"/>
      <c r="D96" s="158">
        <v>-48362.257999999936</v>
      </c>
      <c r="E96" s="158">
        <v>85932.989999999976</v>
      </c>
    </row>
    <row r="97" spans="1:7" hidden="1" x14ac:dyDescent="0.2">
      <c r="A97" s="46"/>
      <c r="B97" s="46"/>
      <c r="C97" s="155"/>
      <c r="D97" s="155"/>
      <c r="E97" s="155"/>
    </row>
    <row r="98" spans="1:7" ht="17" hidden="1" thickBot="1" x14ac:dyDescent="0.25">
      <c r="A98" s="156" t="s">
        <v>274</v>
      </c>
      <c r="B98" s="157"/>
      <c r="C98" s="158"/>
      <c r="D98" s="158">
        <v>-48362.257999999936</v>
      </c>
      <c r="E98" s="158">
        <v>85932.989999999976</v>
      </c>
      <c r="G98" s="24"/>
    </row>
    <row r="99" spans="1:7" hidden="1" x14ac:dyDescent="0.2">
      <c r="A99" s="46"/>
      <c r="B99" s="46"/>
      <c r="C99" s="155"/>
      <c r="D99" s="155"/>
      <c r="E99" s="155"/>
    </row>
    <row r="100" spans="1:7" ht="28" hidden="1" thickBot="1" x14ac:dyDescent="0.25">
      <c r="A100" s="156" t="s">
        <v>275</v>
      </c>
      <c r="B100" s="157"/>
      <c r="C100" s="158"/>
      <c r="D100" s="158">
        <v>118842.98999999998</v>
      </c>
      <c r="E100" s="158">
        <v>32910</v>
      </c>
    </row>
    <row r="101" spans="1:7" ht="28" hidden="1" thickBot="1" x14ac:dyDescent="0.25">
      <c r="A101" s="40" t="s">
        <v>276</v>
      </c>
      <c r="B101" s="135"/>
      <c r="C101" s="131"/>
      <c r="D101" s="131">
        <v>70480.732000000047</v>
      </c>
      <c r="E101" s="131">
        <f>+E98+E100</f>
        <v>118842.98999999998</v>
      </c>
    </row>
    <row r="102" spans="1:7" x14ac:dyDescent="0.2">
      <c r="D102" s="159"/>
    </row>
    <row r="103" spans="1:7" x14ac:dyDescent="0.2">
      <c r="D103" s="24">
        <v>70480.94</v>
      </c>
      <c r="E103" s="24">
        <v>118843</v>
      </c>
    </row>
    <row r="104" spans="1:7" x14ac:dyDescent="0.2">
      <c r="D104" s="24"/>
    </row>
    <row r="105" spans="1:7" x14ac:dyDescent="0.2">
      <c r="D105" s="24"/>
      <c r="E105" s="24"/>
    </row>
    <row r="106" spans="1:7" x14ac:dyDescent="0.2">
      <c r="D106" s="35"/>
      <c r="E106" s="35"/>
    </row>
    <row r="107" spans="1:7" x14ac:dyDescent="0.2">
      <c r="D107" s="35"/>
      <c r="E107" s="35"/>
    </row>
    <row r="108" spans="1:7" x14ac:dyDescent="0.2">
      <c r="D108" s="35"/>
      <c r="E108" s="35"/>
    </row>
    <row r="109" spans="1:7" x14ac:dyDescent="0.2">
      <c r="D109" s="35"/>
      <c r="E109" s="35"/>
    </row>
    <row r="110" spans="1:7" x14ac:dyDescent="0.2">
      <c r="D110" s="35"/>
      <c r="E110" s="35"/>
    </row>
    <row r="111" spans="1:7" x14ac:dyDescent="0.2">
      <c r="D111" s="35"/>
      <c r="E111" s="35"/>
    </row>
    <row r="112" spans="1:7" x14ac:dyDescent="0.2">
      <c r="D112" s="35"/>
      <c r="E112" s="35"/>
    </row>
  </sheetData>
  <mergeCells count="13">
    <mergeCell ref="H23:K23"/>
    <mergeCell ref="H24:I25"/>
    <mergeCell ref="A68:A69"/>
    <mergeCell ref="A9:E9"/>
    <mergeCell ref="A10:E10"/>
    <mergeCell ref="A13:E13"/>
    <mergeCell ref="A14:E14"/>
    <mergeCell ref="A23:A24"/>
    <mergeCell ref="H26:I26"/>
    <mergeCell ref="H29:I29"/>
    <mergeCell ref="H31:I31"/>
    <mergeCell ref="H37:I37"/>
    <mergeCell ref="H43:I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FC23-0FC1-D849-BA7B-E9C0BE13DC93}">
  <dimension ref="A1:D9"/>
  <sheetViews>
    <sheetView tabSelected="1" topLeftCell="B1" zoomScale="112" workbookViewId="0">
      <selection activeCell="C8" sqref="C8"/>
    </sheetView>
  </sheetViews>
  <sheetFormatPr baseColWidth="10" defaultRowHeight="16" x14ac:dyDescent="0.2"/>
  <cols>
    <col min="1" max="1" width="12" hidden="1" customWidth="1"/>
    <col min="2" max="2" width="41.1640625" customWidth="1"/>
    <col min="3" max="3" width="13.5" bestFit="1" customWidth="1"/>
    <col min="4" max="4" width="12.5" bestFit="1" customWidth="1"/>
  </cols>
  <sheetData>
    <row r="1" spans="1:4" x14ac:dyDescent="0.2">
      <c r="B1" t="s">
        <v>58</v>
      </c>
      <c r="C1" s="14">
        <f>SUM('Bce Tributario'!L3:L7)</f>
        <v>48362974</v>
      </c>
    </row>
    <row r="2" spans="1:4" x14ac:dyDescent="0.2">
      <c r="B2" t="s">
        <v>59</v>
      </c>
      <c r="C2" s="14">
        <f>SUM('Bce Tributario'!L3:L6)</f>
        <v>48362974</v>
      </c>
    </row>
    <row r="3" spans="1:4" x14ac:dyDescent="0.2">
      <c r="B3" t="s">
        <v>60</v>
      </c>
      <c r="C3" s="14">
        <f>SUM('Bce Tributario'!L14:L20)</f>
        <v>-19776859</v>
      </c>
    </row>
    <row r="4" spans="1:4" x14ac:dyDescent="0.2">
      <c r="B4" t="s">
        <v>61</v>
      </c>
      <c r="C4" s="14">
        <v>0</v>
      </c>
    </row>
    <row r="5" spans="1:4" x14ac:dyDescent="0.2">
      <c r="A5" t="s">
        <v>70</v>
      </c>
      <c r="B5" t="s">
        <v>63</v>
      </c>
      <c r="C5" s="14">
        <f>SUMIF('Bce Tributario'!M3:M64,Resumen!A5,'Bce Tributario'!L3:L64)</f>
        <v>-345889416</v>
      </c>
    </row>
    <row r="6" spans="1:4" x14ac:dyDescent="0.2">
      <c r="A6" t="s">
        <v>71</v>
      </c>
      <c r="B6" t="s">
        <v>64</v>
      </c>
      <c r="C6" s="14">
        <f>SUMIF('Bce Tributario'!M3:M64,Resumen!A6,'Bce Tributario'!L3:L64)</f>
        <v>336282980</v>
      </c>
      <c r="D6" s="15"/>
    </row>
    <row r="7" spans="1:4" x14ac:dyDescent="0.2">
      <c r="A7" t="s">
        <v>69</v>
      </c>
      <c r="B7" t="s">
        <v>65</v>
      </c>
      <c r="C7" s="14">
        <f>SUMIF('Bce Tributario'!M4:M65,Resumen!A7,'Bce Tributario'!L4:L65)</f>
        <v>805581.71</v>
      </c>
      <c r="D7" s="15"/>
    </row>
    <row r="8" spans="1:4" x14ac:dyDescent="0.2">
      <c r="B8" t="s">
        <v>62</v>
      </c>
      <c r="C8" s="14">
        <f>SUM(C5:C7)</f>
        <v>-8800854.2899999991</v>
      </c>
      <c r="D8" t="s">
        <v>129</v>
      </c>
    </row>
    <row r="9" spans="1:4" x14ac:dyDescent="0.2">
      <c r="C9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Bce Tributario</vt:lpstr>
      <vt:lpstr>Comparativo </vt:lpstr>
      <vt:lpstr>EEFF</vt:lpstr>
      <vt:lpstr>EERR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SES</cp:lastModifiedBy>
  <dcterms:created xsi:type="dcterms:W3CDTF">2023-03-16T15:34:00Z</dcterms:created>
  <dcterms:modified xsi:type="dcterms:W3CDTF">2026-04-16T15:07:17Z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riptosClassAi">
    <vt:lpwstr>2-Confidencial</vt:lpwstr>
  </property>
</Properties>
</file>